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543758db7b06fe59/Bureau/"/>
    </mc:Choice>
  </mc:AlternateContent>
  <xr:revisionPtr revIDLastSave="8" documentId="11_9257BB38889F68519BAB826BA915499B8BE38624" xr6:coauthVersionLast="47" xr6:coauthVersionMax="47" xr10:uidLastSave="{3AE6F9AD-BD4B-4A64-9EC5-C71D008F4984}"/>
  <bookViews>
    <workbookView xWindow="18705" yWindow="-21600" windowWidth="26010" windowHeight="20985" tabRatio="666" xr2:uid="{00000000-000D-0000-FFFF-FFFF00000000}"/>
  </bookViews>
  <sheets>
    <sheet name="Bienvenue" sheetId="1" r:id="rId1"/>
    <sheet name="Cockpit" sheetId="2" r:id="rId2"/>
    <sheet name="1-Voir clair" sheetId="3" r:id="rId3"/>
    <sheet name="2-Se situer" sheetId="4" r:id="rId4"/>
    <sheet name="3-Se déplacer" sheetId="5" r:id="rId5"/>
    <sheet name="4-Prendre son avance" sheetId="6" r:id="rId6"/>
    <sheet name="Mes 90 jours" sheetId="7" r:id="rId7"/>
    <sheet name="Mon score" sheetId="8" r:id="rId8"/>
    <sheet name="Outils" sheetId="9" r:id="rId9"/>
  </sheets>
  <definedNames>
    <definedName name="_xlnm.Print_Titles" localSheetId="2">'1-Voir clair'!$1:$3</definedName>
    <definedName name="_xlnm.Print_Titles" localSheetId="3">'2-Se situer'!$1:$3</definedName>
    <definedName name="_xlnm.Print_Titles" localSheetId="4">'3-Se déplacer'!$1:$3</definedName>
    <definedName name="_xlnm.Print_Titles" localSheetId="5">'4-Prendre son avance'!$1:$3</definedName>
    <definedName name="_xlnm.Print_Titles" localSheetId="6">'Mes 90 jours'!$1:$3</definedName>
    <definedName name="_xlnm.Print_Titles" localSheetId="8">Outils!$1:$3</definedName>
    <definedName name="_xlnm.Print_Area" localSheetId="2">'1-Voir clair'!$A$1:$E$106</definedName>
    <definedName name="_xlnm.Print_Area" localSheetId="3">'2-Se situer'!$A$1:$E$114</definedName>
    <definedName name="_xlnm.Print_Area" localSheetId="4">'3-Se déplacer'!$A$1:$E$91</definedName>
    <definedName name="_xlnm.Print_Area" localSheetId="5">'4-Prendre son avance'!$A$1:$E$90</definedName>
    <definedName name="_xlnm.Print_Area" localSheetId="0">Bienvenue!$A$1:$C$36</definedName>
    <definedName name="_xlnm.Print_Area" localSheetId="1">Cockpit!$A$1:$F$56</definedName>
    <definedName name="_xlnm.Print_Area" localSheetId="6">'Mes 90 jours'!$A$1:$F$48</definedName>
    <definedName name="_xlnm.Print_Area" localSheetId="7">'Mon score'!$A$1:$E$28</definedName>
    <definedName name="_xlnm.Print_Area" localSheetId="8">Outils!$A$1:$E$79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9" l="1"/>
  <c r="E61" i="9"/>
  <c r="E60" i="9"/>
  <c r="E59" i="9"/>
  <c r="E58" i="9"/>
  <c r="B53" i="9"/>
  <c r="E52" i="9"/>
  <c r="E51" i="9"/>
  <c r="E50" i="9"/>
  <c r="E49" i="9"/>
  <c r="E48" i="9"/>
  <c r="E46" i="9"/>
  <c r="E26" i="9"/>
  <c r="E25" i="9"/>
  <c r="E24" i="9"/>
  <c r="E22" i="9"/>
  <c r="E21" i="9"/>
  <c r="E20" i="9"/>
  <c r="E18" i="9"/>
  <c r="E17" i="9"/>
  <c r="E16" i="9"/>
  <c r="E15" i="9"/>
  <c r="E14" i="9"/>
  <c r="E12" i="9"/>
  <c r="E11" i="9"/>
  <c r="E10" i="9"/>
  <c r="E9" i="9"/>
  <c r="E25" i="8"/>
  <c r="E24" i="8"/>
  <c r="E23" i="8"/>
  <c r="A18" i="8"/>
  <c r="D17" i="8"/>
  <c r="C17" i="8"/>
  <c r="B17" i="8"/>
  <c r="Y14" i="8"/>
  <c r="X14" i="8"/>
  <c r="E14" i="8"/>
  <c r="D14" i="8"/>
  <c r="Y13" i="8"/>
  <c r="X13" i="8"/>
  <c r="E13" i="8"/>
  <c r="D13" i="8"/>
  <c r="Y12" i="8"/>
  <c r="X12" i="8"/>
  <c r="E12" i="8"/>
  <c r="D12" i="8"/>
  <c r="Y11" i="8"/>
  <c r="X11" i="8"/>
  <c r="E11" i="8"/>
  <c r="D11" i="8"/>
  <c r="Y10" i="8"/>
  <c r="X10" i="8"/>
  <c r="E10" i="8"/>
  <c r="D10" i="8"/>
  <c r="Y9" i="8"/>
  <c r="X9" i="8"/>
  <c r="E9" i="8"/>
  <c r="D9" i="8"/>
  <c r="Y8" i="8"/>
  <c r="X8" i="8"/>
  <c r="E8" i="8"/>
  <c r="D8" i="8"/>
  <c r="Y7" i="8"/>
  <c r="X7" i="8"/>
  <c r="E7" i="8"/>
  <c r="D7" i="8"/>
  <c r="F44" i="7"/>
  <c r="F43" i="7"/>
  <c r="F42" i="7"/>
  <c r="F41" i="7"/>
  <c r="F40" i="7"/>
  <c r="F39" i="7"/>
  <c r="F38" i="7"/>
  <c r="F37" i="7"/>
  <c r="F36" i="7"/>
  <c r="F35" i="7"/>
  <c r="F34" i="7"/>
  <c r="F33" i="7"/>
  <c r="E28" i="7"/>
  <c r="E27" i="7"/>
  <c r="E26" i="7"/>
  <c r="E25" i="7"/>
  <c r="E24" i="7"/>
  <c r="E23" i="7"/>
  <c r="E22" i="7"/>
  <c r="E21" i="7"/>
  <c r="E20" i="7"/>
  <c r="E19" i="7"/>
  <c r="E18" i="7"/>
  <c r="E17" i="7"/>
  <c r="Z3" i="7"/>
  <c r="B50" i="2" s="1"/>
  <c r="Z2" i="7"/>
  <c r="C49" i="2" s="1"/>
  <c r="Z1" i="7"/>
  <c r="C48" i="2" s="1"/>
  <c r="E85" i="6"/>
  <c r="E84" i="6"/>
  <c r="E83" i="6"/>
  <c r="E82" i="6"/>
  <c r="E81" i="6"/>
  <c r="E80" i="6"/>
  <c r="E76" i="6"/>
  <c r="E75" i="6"/>
  <c r="E74" i="6"/>
  <c r="E73" i="6"/>
  <c r="E72" i="6"/>
  <c r="E71" i="6"/>
  <c r="X66" i="6"/>
  <c r="E66" i="6" s="1"/>
  <c r="E63" i="6"/>
  <c r="E62" i="6"/>
  <c r="E61" i="6"/>
  <c r="E60" i="6"/>
  <c r="E59" i="6"/>
  <c r="E54" i="6"/>
  <c r="E53" i="6"/>
  <c r="E52" i="6"/>
  <c r="E51" i="6"/>
  <c r="E50" i="6"/>
  <c r="X43" i="6"/>
  <c r="E43" i="6" s="1"/>
  <c r="E40" i="6"/>
  <c r="E39" i="6"/>
  <c r="E38" i="6"/>
  <c r="E37" i="6"/>
  <c r="E32" i="6"/>
  <c r="E31" i="6"/>
  <c r="X26" i="6"/>
  <c r="E26" i="6" s="1"/>
  <c r="E23" i="6"/>
  <c r="E22" i="6"/>
  <c r="E21" i="6"/>
  <c r="E20" i="6"/>
  <c r="E15" i="6"/>
  <c r="E14" i="6"/>
  <c r="E13" i="6"/>
  <c r="E12" i="6"/>
  <c r="E11" i="6"/>
  <c r="E10" i="6"/>
  <c r="Z5" i="6"/>
  <c r="X5" i="6"/>
  <c r="E5" i="6"/>
  <c r="E89" i="5"/>
  <c r="E88" i="5"/>
  <c r="E87" i="5"/>
  <c r="E86" i="5"/>
  <c r="E81" i="5"/>
  <c r="E80" i="5"/>
  <c r="E79" i="5"/>
  <c r="E78" i="5"/>
  <c r="E77" i="5"/>
  <c r="X68" i="5"/>
  <c r="E68" i="5" s="1"/>
  <c r="E65" i="5"/>
  <c r="E64" i="5"/>
  <c r="E63" i="5"/>
  <c r="E62" i="5"/>
  <c r="E61" i="5"/>
  <c r="E60" i="5"/>
  <c r="E55" i="5"/>
  <c r="E54" i="5"/>
  <c r="E53" i="5"/>
  <c r="X47" i="5"/>
  <c r="E47" i="5" s="1"/>
  <c r="E44" i="5"/>
  <c r="E43" i="5"/>
  <c r="E42" i="5"/>
  <c r="E37" i="5"/>
  <c r="E36" i="5"/>
  <c r="E35" i="5"/>
  <c r="E34" i="5"/>
  <c r="E33" i="5"/>
  <c r="E32" i="5"/>
  <c r="X27" i="5"/>
  <c r="E27" i="5" s="1"/>
  <c r="E24" i="5"/>
  <c r="E23" i="5"/>
  <c r="E18" i="5"/>
  <c r="E17" i="5"/>
  <c r="E16" i="5"/>
  <c r="E15" i="5"/>
  <c r="B14" i="5"/>
  <c r="E13" i="5"/>
  <c r="E12" i="5"/>
  <c r="E11" i="5"/>
  <c r="E10" i="5"/>
  <c r="X5" i="5"/>
  <c r="E5" i="5"/>
  <c r="X207" i="4"/>
  <c r="X206" i="4"/>
  <c r="X205" i="4"/>
  <c r="X209" i="4" s="1"/>
  <c r="B39" i="2" s="1"/>
  <c r="E39" i="2" s="1"/>
  <c r="E111" i="4"/>
  <c r="E110" i="4"/>
  <c r="E105" i="4"/>
  <c r="B103" i="4"/>
  <c r="B104" i="4" s="1"/>
  <c r="E102" i="4"/>
  <c r="E101" i="4"/>
  <c r="E100" i="4"/>
  <c r="E99" i="4"/>
  <c r="E98" i="4"/>
  <c r="X93" i="4"/>
  <c r="E93" i="4"/>
  <c r="Z93" i="4" s="1"/>
  <c r="E90" i="4"/>
  <c r="E89" i="4"/>
  <c r="E88" i="4"/>
  <c r="E83" i="4"/>
  <c r="B82" i="4"/>
  <c r="E81" i="4"/>
  <c r="E80" i="4"/>
  <c r="D78" i="4"/>
  <c r="C78" i="4"/>
  <c r="B78" i="4"/>
  <c r="D77" i="4"/>
  <c r="C77" i="4"/>
  <c r="B77" i="4"/>
  <c r="D76" i="4"/>
  <c r="C76" i="4"/>
  <c r="B76" i="4"/>
  <c r="X69" i="4"/>
  <c r="E69" i="4"/>
  <c r="Z69" i="4" s="1"/>
  <c r="E66" i="4"/>
  <c r="E65" i="4"/>
  <c r="E60" i="4"/>
  <c r="E59" i="4"/>
  <c r="B57" i="4"/>
  <c r="A81" i="4" s="1"/>
  <c r="B56" i="4"/>
  <c r="B55" i="4"/>
  <c r="B54" i="4"/>
  <c r="X37" i="4"/>
  <c r="E37" i="4"/>
  <c r="Z37" i="4" s="1"/>
  <c r="E34" i="4"/>
  <c r="E33" i="4"/>
  <c r="E32" i="4"/>
  <c r="D27" i="4"/>
  <c r="C27" i="4"/>
  <c r="B27" i="4"/>
  <c r="D26" i="4"/>
  <c r="C26" i="4"/>
  <c r="B26" i="4"/>
  <c r="D25" i="4"/>
  <c r="C25" i="4"/>
  <c r="B25" i="4"/>
  <c r="M92" i="2" s="1"/>
  <c r="X5" i="4"/>
  <c r="E5" i="4" s="1"/>
  <c r="E65" i="3"/>
  <c r="E64" i="3"/>
  <c r="X51" i="3"/>
  <c r="E51" i="3"/>
  <c r="Z51" i="3" s="1"/>
  <c r="E48" i="3"/>
  <c r="E47" i="3"/>
  <c r="E46" i="3"/>
  <c r="E34" i="3"/>
  <c r="E33" i="3"/>
  <c r="E32" i="3"/>
  <c r="X27" i="3"/>
  <c r="E27" i="3" s="1"/>
  <c r="E12" i="3"/>
  <c r="E11" i="3"/>
  <c r="E10" i="3"/>
  <c r="X5" i="3"/>
  <c r="E5" i="3" s="1"/>
  <c r="M94" i="2"/>
  <c r="M91" i="2"/>
  <c r="M90" i="2"/>
  <c r="O71" i="2"/>
  <c r="N71" i="2"/>
  <c r="N67" i="2"/>
  <c r="O67" i="2" s="1"/>
  <c r="O66" i="2"/>
  <c r="N66" i="2"/>
  <c r="O65" i="2"/>
  <c r="N65" i="2"/>
  <c r="B51" i="2"/>
  <c r="C50" i="2"/>
  <c r="B49" i="2"/>
  <c r="B45" i="2"/>
  <c r="E45" i="2" s="1"/>
  <c r="B41" i="2"/>
  <c r="E41" i="2" s="1"/>
  <c r="B32" i="2"/>
  <c r="B31" i="2"/>
  <c r="B30" i="2"/>
  <c r="B28" i="2"/>
  <c r="B27" i="2"/>
  <c r="B26" i="2"/>
  <c r="B23" i="2"/>
  <c r="B22" i="2"/>
  <c r="B18" i="2"/>
  <c r="B17" i="2"/>
  <c r="B16" i="2"/>
  <c r="A3" i="7" l="1"/>
  <c r="B3" i="7"/>
  <c r="B48" i="2"/>
  <c r="Z5" i="4"/>
  <c r="Z2" i="4" s="1"/>
  <c r="N63" i="2"/>
  <c r="O63" i="2" s="1"/>
  <c r="M93" i="2"/>
  <c r="O69" i="2"/>
  <c r="B24" i="2"/>
  <c r="Z1" i="5"/>
  <c r="Z66" i="6"/>
  <c r="N74" i="2"/>
  <c r="O74" i="2" s="1"/>
  <c r="Z43" i="6"/>
  <c r="Z2" i="6" s="1"/>
  <c r="N73" i="2"/>
  <c r="O73" i="2" s="1"/>
  <c r="B44" i="2"/>
  <c r="E44" i="2" s="1"/>
  <c r="N72" i="2"/>
  <c r="O72" i="2" s="1"/>
  <c r="B43" i="2"/>
  <c r="E43" i="2" s="1"/>
  <c r="Z26" i="6"/>
  <c r="N61" i="2"/>
  <c r="O61" i="2" s="1"/>
  <c r="Z27" i="3"/>
  <c r="N70" i="2"/>
  <c r="O70" i="2" s="1"/>
  <c r="Z68" i="5"/>
  <c r="Z5" i="3"/>
  <c r="Z2" i="3" s="1"/>
  <c r="N60" i="2"/>
  <c r="O60" i="2" s="1"/>
  <c r="A5" i="2" s="1"/>
  <c r="M95" i="2" s="1"/>
  <c r="N69" i="2"/>
  <c r="Z47" i="5"/>
  <c r="B42" i="2"/>
  <c r="E42" i="2" s="1"/>
  <c r="Z27" i="5"/>
  <c r="N68" i="2"/>
  <c r="O68" i="2" s="1"/>
  <c r="B21" i="2"/>
  <c r="B20" i="2"/>
  <c r="N62" i="2"/>
  <c r="O62" i="2" s="1"/>
  <c r="Z5" i="5"/>
  <c r="B40" i="2"/>
  <c r="E40" i="2" s="1"/>
  <c r="N64" i="2"/>
  <c r="O64" i="2" s="1"/>
  <c r="X208" i="4"/>
  <c r="A80" i="4" s="1"/>
  <c r="C12" i="2" l="1"/>
  <c r="B12" i="2"/>
  <c r="B3" i="6"/>
  <c r="A3" i="6"/>
  <c r="A88" i="6"/>
  <c r="B29" i="2"/>
  <c r="B3" i="5"/>
  <c r="B8" i="2"/>
  <c r="B15" i="2"/>
  <c r="A3" i="3"/>
  <c r="B3" i="3"/>
  <c r="A68" i="3"/>
  <c r="B9" i="2"/>
  <c r="C9" i="2"/>
  <c r="Z2" i="5"/>
  <c r="A3" i="5" s="1"/>
  <c r="M96" i="2"/>
  <c r="A35" i="2" s="1"/>
  <c r="A3" i="4"/>
  <c r="C10" i="2"/>
  <c r="A114" i="4"/>
  <c r="B3" i="4"/>
  <c r="B10" i="2"/>
  <c r="B19" i="2"/>
  <c r="B11" i="2" l="1"/>
  <c r="A91" i="5"/>
  <c r="C11" i="2"/>
  <c r="B25" i="2"/>
  <c r="A8" i="2"/>
</calcChain>
</file>

<file path=xl/sharedStrings.xml><?xml version="1.0" encoding="utf-8"?>
<sst xmlns="http://schemas.openxmlformats.org/spreadsheetml/2006/main" count="810" uniqueCount="666">
  <si>
    <t>IRREMPLAÇABLE</t>
  </si>
  <si>
    <t>Le plan pour réussir sa carrière à l’ère de l’IA</t>
  </si>
  <si>
    <t>MON COCKPIT</t>
  </si>
  <si>
    <t>COMMENT ÇA MARCHE</t>
  </si>
  <si>
    <t>❶   Un geste par chapitre.</t>
  </si>
  <si>
    <t xml:space="preserve">        Quinze chapitres, quinze gestes. Le livre en propose bien d’autres : ceux-là suffisent. Le dixième ne s’ouvre que si votre cap l’appelle.</t>
  </si>
  <si>
    <t>❷   Quinze minutes chacun, un geste par semaine.</t>
  </si>
  <si>
    <t xml:space="preserve">        Le carnet tient la saison. Rien ne se fait en une soirée, et c’est voulu : ce qui compte, c’est que le rendez-vous revienne.</t>
  </si>
  <si>
    <t>❸   Écrivez dans les cases violettes : elles passent au vert.</t>
  </si>
  <si>
    <t xml:space="preserve">        Chaque case porte un exemple en gris : effacez-le et écrivez le vôtre. Les cases marquées ▾ se choisissent dans une liste. Tout le reste est verrouillé et se calcule seul : rien à casser. Pour tout déverrouiller, Révision › Ôter la protection, sans mot de passe.</t>
  </si>
  <si>
    <t>❹   Le Cockpit se remplit tout seul.</t>
  </si>
  <si>
    <t xml:space="preserve">        Votre position, votre cap, votre synthèse : rien à y saisir, tout y remonte.</t>
  </si>
  <si>
    <t>❺   Un chapitre à la fois, dans l’ordre.</t>
  </si>
  <si>
    <t xml:space="preserve">        Chaque mouvement s’appuie sur le précédent. Un chapitre laissé ouvert se reprend avant d’ouvrir le suivant.</t>
  </si>
  <si>
    <t>❻   Les grilles sont dans l’onglet « Outils », votre score dans « Mon score ».</t>
  </si>
  <si>
    <t xml:space="preserve">        Les quinze questions de la montée, la fiche de poste du pilote, le test des cinq signes. Et, dans « Mon score », les huit phrases à noter au départ puis au jour 90 : c’est l’écart qui compte.</t>
  </si>
  <si>
    <t>PAR OÙ COMMENCER</t>
  </si>
  <si>
    <t>Ouvrez l’onglet « 1 Voir clair » et faites le premier geste. Dix minutes, un papier aurait suffi. Puis revenez au Cockpit : vous y verrez apparaître vos premières lignes.</t>
  </si>
  <si>
    <t>Ce cockpit est la version tableur du carnet des quinze gestes : même parcours, mêmes gestes, les calculs en plus. Il accompagne le livre et ne le remplace pas : chaque geste renvoie à son chapitre, où il est expliqué, situé et illustré.</t>
  </si>
  <si>
    <t>IRREMPLAÇABLE — Le plan pour réussir sa carrière à l’ère de l’IA</t>
  </si>
  <si>
    <t>inovapolis.fr/le-livre</t>
  </si>
  <si>
    <t>IRREMPLAÇABLE — mon cockpit</t>
  </si>
  <si>
    <t>Un geste par chapitre, un quart d’heure chacun. Votre position, votre cap, votre synthèse : tout remonte ici.</t>
  </si>
  <si>
    <r>
      <rPr>
        <b/>
        <sz val="8.5"/>
        <color rgb="FFC0392B"/>
        <rFont val="Arial"/>
      </rPr>
      <t xml:space="preserve">✋  Cette page ne se remplit jamais.     </t>
    </r>
    <r>
      <rPr>
        <sz val="8.5"/>
        <color rgb="FF6F6F67"/>
        <rFont val="Arial"/>
      </rPr>
      <t>Tout y remonte des autres onglets : regardez-la, ne la touchez pas.</t>
    </r>
  </si>
  <si>
    <t>▸   MON PROCHAIN PAS</t>
  </si>
  <si>
    <t>MA PROGRESSION</t>
  </si>
  <si>
    <t>❶  Voir clair</t>
  </si>
  <si>
    <t>chapitres 1 à 3</t>
  </si>
  <si>
    <t>❷  Se situer</t>
  </si>
  <si>
    <t>chapitres 4 à 7</t>
  </si>
  <si>
    <t>❸  Se déplacer</t>
  </si>
  <si>
    <t>chapitres 8 à 11</t>
  </si>
  <si>
    <t>❹  Prendre l’avance</t>
  </si>
  <si>
    <t>chapitres 12 à 15</t>
  </si>
  <si>
    <t>MA SYNTHÈSE   —   elle s’écrit toute seule, un chapitre après l’autre</t>
  </si>
  <si>
    <t>❶  CE QUE JE VOIS</t>
  </si>
  <si>
    <t>Ma question, celle dont je suis le sujet</t>
  </si>
  <si>
    <t>chapitre 1</t>
  </si>
  <si>
    <t>Ce qui devient banal chez moi</t>
  </si>
  <si>
    <t>chapitre 2</t>
  </si>
  <si>
    <t>Ce qui reste rare chez moi</t>
  </si>
  <si>
    <t>chapitre 3</t>
  </si>
  <si>
    <t>❷  OÙ J’EN SUIS</t>
  </si>
  <si>
    <t>Mes tâches, comptées</t>
  </si>
  <si>
    <t>chapitre 4</t>
  </si>
  <si>
    <t>Ma façon de faire</t>
  </si>
  <si>
    <t>chapitre 5</t>
  </si>
  <si>
    <t>Ma position sur la carte</t>
  </si>
  <si>
    <t>chapitre 6</t>
  </si>
  <si>
    <t>Mon métier, et où il va</t>
  </si>
  <si>
    <t>chapitre 7</t>
  </si>
  <si>
    <t>MON CAP</t>
  </si>
  <si>
    <t>❸  CE QUE JE DÉPLACE</t>
  </si>
  <si>
    <t>Le temps que je rends ira à</t>
  </si>
  <si>
    <t>chapitre 8</t>
  </si>
  <si>
    <t>Mon cran au-dessus</t>
  </si>
  <si>
    <t>chapitre 9</t>
  </si>
  <si>
    <t>Ce que la machine rate chez moi</t>
  </si>
  <si>
    <t>chapitre 11</t>
  </si>
  <si>
    <t>❹  MON AVANCE</t>
  </si>
  <si>
    <t>Ma phrase d’ancrage</t>
  </si>
  <si>
    <t>chapitre 13</t>
  </si>
  <si>
    <t>Ce que j’ai éteint</t>
  </si>
  <si>
    <t>chapitre 14</t>
  </si>
  <si>
    <t>Mon poste d’observation</t>
  </si>
  <si>
    <t>chapitre 15</t>
  </si>
  <si>
    <t>CE QUE ÇA VEUT DIRE POUR VOUS</t>
  </si>
  <si>
    <t>Votre profil, dimension par dimension</t>
  </si>
  <si>
    <t>La dimension</t>
  </si>
  <si>
    <t>Votre score</t>
  </si>
  <si>
    <t>Ce que ça mesure</t>
  </si>
  <si>
    <t>Où ça se joue</t>
  </si>
  <si>
    <t>Mes tâches</t>
  </si>
  <si>
    <t>Celles que la machine ne fera pas à ma place</t>
  </si>
  <si>
    <t>J’attends, je suis, ou je choisis</t>
  </si>
  <si>
    <t>Mon métier</t>
  </si>
  <si>
    <t>Est-ce qu’on en aura besoin demain</t>
  </si>
  <si>
    <t>Ma maîtrise des outils</t>
  </si>
  <si>
    <t>Je dirige la machine, ou elle me porte</t>
  </si>
  <si>
    <t>Ce qui ne se copie pas</t>
  </si>
  <si>
    <t>Mes relations, mon jugement, ma marque</t>
  </si>
  <si>
    <t>Ma capacité à réapprendre</t>
  </si>
  <si>
    <t>Ce que j’apprends, ce que j’arrête</t>
  </si>
  <si>
    <t>Mon rituel</t>
  </si>
  <si>
    <t>Mes quinze minutes par semaine, tenues</t>
  </si>
  <si>
    <t>CE QUI SE TIENT — un rituel ne se fait pas, il se tient</t>
  </si>
  <si>
    <t>Quinzaines validées</t>
  </si>
  <si>
    <t>Quarts d’heure du stratège</t>
  </si>
  <si>
    <t>Décisions consignées au journal</t>
  </si>
  <si>
    <t>Mon score de progression</t>
  </si>
  <si>
    <t>Voir clair  +  Se situer  +  Se déplacer  +  Prendre l’avance  =  de remplaçable à indispensable</t>
  </si>
  <si>
    <t>La règle du livre : une position se quitte, un rituel se tient. Un chapitre qui reste ouvert se reprend avant d’ouvrir le suivant.</t>
  </si>
  <si>
    <t>Chapitre 1 — écrivez la question qui vous occupe, puis reformulez-la jusqu’à en être le sujet. Dix minutes, ce soir.</t>
  </si>
  <si>
    <t>Chapitre 2 — repérez une tâche que vous accélérez, et demandez-lui si elle devient banale. Dix minutes.</t>
  </si>
  <si>
    <t>Chapitre 3 — notez trois moments où aucun outil n’aurait pu faire ce que vous avez fait. Quinze minutes.</t>
  </si>
  <si>
    <t>Chapitre 4 — vos dix tâches, leur nature, leur valeur. Vingt minutes, et c’est le geste le plus rentable du livre.</t>
  </si>
  <si>
    <t>Chapitre 5 — répondez aux neuf situations, puis écrivez votre lettre et le fait qui la prouve. Quinze minutes.</t>
  </si>
  <si>
    <t>Chapitre 6 — croisez votre ligne et votre colonne, lisez votre case, écrivez votre cap. Quinze minutes.</t>
  </si>
  <si>
    <t>Chapitre 7 — votre fiche terrain, et votre cap en toutes lettres. Une heure, ce week-end.</t>
  </si>
  <si>
    <t>Chapitre 8 — triez une tâche, déléguez-la en sandwich, et écrivez où ira le temps rendu. Quinze minutes.</t>
  </si>
  <si>
    <t>Chapitre 9 — quatre questions sur la tâche déléguée : le cran qui revient est votre direction. Dix minutes.</t>
  </si>
  <si>
    <t>Chapitre 10 — listez votre socle transférable : ce qui traverse avec vous. Trente minutes.</t>
  </si>
  <si>
    <t>Chapitre 11 — testez le sparring, le pré-mortem, l’avocat du diable. Quinze minutes.</t>
  </si>
  <si>
    <t>Chapitre 12 — ouvrez le journal : quatre lignes datées avant votre prochaine décision. Quinze minutes.</t>
  </si>
  <si>
    <t>Chapitre 13 — écrivez votre phrase d’ancrage. Dix minutes, et c’est elle qui protège tout le reste.</t>
  </si>
  <si>
    <t>Chapitre 14 — un écart, des séances en mode examinateur, une pratique éteinte et datée. Quinze minutes.</t>
  </si>
  <si>
    <t>Chapitre 15 — choisissez votre poste d’observation, bloquez une heure par mois, et sortez-en trois réponses. Quinze minutes.</t>
  </si>
  <si>
    <t xml:space="preserve">Votre synthèse s’écrira ici, phrase par phrase, à mesure que vous avancez. Elle a besoin de quatre choses : vos dix tâches (chapitre 4), votre lettre (chapitre 5), votre croix (chapitre 6) et votre terrain (chapitre 7). Une heure en tout. </t>
  </si>
  <si>
    <t xml:space="preserve">Ce qui vous rendra irremplaçable n’est pas de résister : c’est de confier à la machine ce que vous avez déjà dépassé, de garder le dernier regard, et de remonter d’un cran là où la valeur se concentre — le cadrage, l’arbitrage, la relation. Chapitres 8, 9 et 11. </t>
  </si>
  <si>
    <t xml:space="preserve">Votre métier ne va nulle part, vos tâches si. Déplacez-les sans attendre : déléguez ce que vous avez dépassé, écrivez où ira le temps rendu avant de le gagner, et réinvestissez-le sur ce que personne ne peut faire à votre place. Chapitres 8 et 9. </t>
  </si>
  <si>
    <t xml:space="preserve">Votre socle est transférable, votre terrain non. Construisez le pont pendant qu’on vous paie encore : une preuve minimale, un premier pied, un récit de transfert. Jamais un grand saut, toujours un pas de côté. Chapitre 10. </t>
  </si>
  <si>
    <t xml:space="preserve">Ne basculez pas à vide. Bâtissez d’abord une preuve que ceux d’en face reconnaissent, puis posez un premier pied sans lâcher vos revenus. Chapitre 10. </t>
  </si>
  <si>
    <t xml:space="preserve">Le milieu se vide : visez un des deux bouts, jamais le centre. Chapitre 10. </t>
  </si>
  <si>
    <t>❶   Voir clair</t>
  </si>
  <si>
    <t>Chapitres 1 à 3 · un geste par chapitre · les cases violettes sont à vous, elles passent au vert dès que vous écrivez dedans · le reste est verrouillé et se calcule seul</t>
  </si>
  <si>
    <r>
      <rPr>
        <b/>
        <sz val="8.5"/>
        <color rgb="FFC0392B"/>
        <rFont val="Arial"/>
      </rPr>
      <t xml:space="preserve">➜  COMMENCEZ ICI, chapitre 1.     </t>
    </r>
    <r>
      <rPr>
        <sz val="8.5"/>
        <color rgb="FF6F6F67"/>
        <rFont val="Arial"/>
      </rPr>
      <t>Les cases violettes sont à vous, elles passent au vert quand vous écrivez dedans  ·  ▾ = liste déroulante  ·  tout le reste est verrouillé et se calcule seul : rien à casser.</t>
    </r>
  </si>
  <si>
    <t>CHAPITRE 1 · La bonne peur, la mauvaise cible   —   10 minutes</t>
  </si>
  <si>
    <t>LE GESTE</t>
  </si>
  <si>
    <t>Écrivez la question qui vous occupe, telle qu’elle vient, sans la maquiller. Puis regardez-la : qui est le sujet de cette phrase ? Si ce n’est pas vous, reformulez-la jusqu’à ce que ce soit vous.</t>
  </si>
  <si>
    <t>LE GAIN</t>
  </si>
  <si>
    <t>Votre inquiétude a une réponse possible, et elle dépend de vous.</t>
  </si>
  <si>
    <t>▸  À REMPLIR   —   les mentions en gris sont des exemples, effacez-les</t>
  </si>
  <si>
    <t>Ma question, telle qu’elle vient</t>
  </si>
  <si>
    <t>Ex. : est-ce que mon poste existera encore dans trois ans ?</t>
  </si>
  <si>
    <t>Qui est le sujet de cette phrase ?</t>
  </si>
  <si>
    <t>Ex. : mon poste. Donc ce n’est pas moi.</t>
  </si>
  <si>
    <t>Ma question reformulée (le sujet, c’est moi)</t>
  </si>
  <si>
    <t>Ex. : qu’est-ce que je renforce cette année pour peser plus que mon intitulé ?</t>
  </si>
  <si>
    <t>« est-ce que mon poste existera encore ? » devient « qu’est-ce que je renforce cette année pour peser plus que mon intitulé ? »</t>
  </si>
  <si>
    <t>POUR ALLER PLUS LOIN — Le relevé de sept jours   (facultatif, ne compte pas dans votre progression)</t>
  </si>
  <si>
    <t>Chaque fois que l’IA touche votre journée — un outil, une actualité, une conversation, une démo en réunion — une ligne. Rien d’autre.</t>
  </si>
  <si>
    <t>Jour</t>
  </si>
  <si>
    <t>Ce qui s’est passé (une ligne)</t>
  </si>
  <si>
    <t>Menace ou occasion ?</t>
  </si>
  <si>
    <t>CHAPITRE 2 · Le piège de la vitesse   —   10 minutes</t>
  </si>
  <si>
    <t>Repérez une tâche que vous accélérez actuellement avec l’IA, et posez-lui la question du chapitre : est-elle en train de devenir banale ?</t>
  </si>
  <si>
    <t>Vous savez ce qui perd de la valeur chez vous, et pourquoi aller plus vite ne protège de rien.</t>
  </si>
  <si>
    <t>La tâche que j’accélère</t>
  </si>
  <si>
    <t>Ex. : la rédaction de mes comptes rendus de réunion</t>
  </si>
  <si>
    <t>Est-elle en train de devenir banale ? ▾</t>
  </si>
  <si>
    <t>Ce que ça me dit de mon exposition</t>
  </si>
  <si>
    <t>Ex. : je deviens très rapide sur une tâche dont le prix s’effondre</t>
  </si>
  <si>
    <t>Si oui, vous venez de localiser votre exposition au piège : vous accélérez un exercice dont le prix s’effondre.</t>
  </si>
  <si>
    <t>POUR ALLER PLUS LOIN — Mes usages en deux colonnes, et mon créneau sanctuarisé   (facultatif, ne compte pas dans votre progression)</t>
  </si>
  <si>
    <t>Listez tous vos usages de l’outil et classez-les. Le rapport entre les deux colonnes, c’est votre position exacte face au piège.</t>
  </si>
  <si>
    <t>L’usage</t>
  </si>
  <si>
    <t>Accélération de l’existant, ou déplacement vers du nouveau ?</t>
  </si>
  <si>
    <t>Mon créneau fixe (attaché à un moment qui existe déjà)</t>
  </si>
  <si>
    <t>Ex. : le vendredi avant de partir</t>
  </si>
  <si>
    <t>Invisible ? (il ne s’annonce pas, n’apparaît dans aucun agenda partagé) ▾</t>
  </si>
  <si>
    <t>Le contenu décidé d’avance, pour les quatre premières semaines</t>
  </si>
  <si>
    <t>Ex. : S1 les deux colonnes, S2 la question que personne ne pose, S3 juger une production, S4 relier deux sujets</t>
  </si>
  <si>
    <t>CHAPITRE 3 · Ce qui reste rare, et ce qui ne le restera pas   —   15 minutes</t>
  </si>
  <si>
    <t>Notez trois moments récents où votre jugement, votre relation ou votre sang-froid dans le flou a fait la différence là où aucun outil n’aurait rien pu faire. Trois moments, trois lignes.</t>
  </si>
  <si>
    <t>Vous savez ce qui garde de la valeur chez vous, et vous découvrez que vous occupez déjà ces territoires.</t>
  </si>
  <si>
    <t>Le moment (une ligne, un fait précis)</t>
  </si>
  <si>
    <t>Le territoire</t>
  </si>
  <si>
    <t>Le moment où on est venu vous chercher VOUS se range presque à coup sûr dans l’un de ces cinq territoires.</t>
  </si>
  <si>
    <t>POUR ALLER PLUS LOIN — Les mots des autres   (facultatif, ne compte pas dans votre progression)</t>
  </si>
  <si>
    <t>Demandez à deux personnes qui travaillent avec vous ce qu’elles viennent chercher chez vous précisément, qu’elles ne trouveraient pas ailleurs. Notez leurs mots exacts.</t>
  </si>
  <si>
    <t>Personne 1 — ses mots exacts</t>
  </si>
  <si>
    <t>Ex. : « toi au moins tu sais où c’est écrit »</t>
  </si>
  <si>
    <t>Personne 2 — ses mots exacts</t>
  </si>
  <si>
    <t>Ex. : « tu comprends vite ce que je veux dire »</t>
  </si>
  <si>
    <t>❷   Se situer</t>
  </si>
  <si>
    <t>Chapitres 4 à 7 · un geste par chapitre · les cases violettes sont à vous, elles passent au vert dès que vous écrivez dedans · le reste est verrouillé et se calcule seul</t>
  </si>
  <si>
    <r>
      <rPr>
        <b/>
        <sz val="8.5"/>
        <color rgb="FFC0392B"/>
        <rFont val="Arial"/>
      </rPr>
      <t xml:space="preserve">➜  Le cœur du carnet : les chapitres 4, 5 et 6 produisent votre carte.     </t>
    </r>
    <r>
      <rPr>
        <sz val="8.5"/>
        <color rgb="FF6F6F67"/>
        <rFont val="Arial"/>
      </rPr>
      <t>Les cases violettes sont à vous, elles passent au vert quand vous écrivez dedans  ·  ▾ = liste déroulante  ·  tout le reste est verrouillé et se calcule seul : rien à casser.</t>
    </r>
  </si>
  <si>
    <t>CHAPITRE 4 · Découpez votre métier en tâches   —   20 minutes</t>
  </si>
  <si>
    <t>Listez les dix tâches qui remplissent vraiment vos semaines, les dix vraies, pas celles de la fiche de poste. Ajoutez-en une ou deux qui ne figurent nulle part : vos tâches invisibles. Classez chacune, dites pourquoi, pesez sa valeur. Pour aller plus loin, notez le temps réel que chacune vous prend sur un mois : c’est presque toujours de là que vient la surprise.</t>
  </si>
  <si>
    <t>Votre exposition devient un chiffre à vous, pas une moyenne nationale.</t>
  </si>
  <si>
    <t>La tâche</t>
  </si>
  <si>
    <t>Sa nature ▾</t>
  </si>
  <si>
    <t>Pourquoi</t>
  </si>
  <si>
    <t>Valeur ▾</t>
  </si>
  <si>
    <t>Heures / mois (facultatif)</t>
  </si>
  <si>
    <t>Votre relief, calculé avec vos réponses — en nombre de tâches, et en heures si vous les avez notées</t>
  </si>
  <si>
    <t>Sa nature</t>
  </si>
  <si>
    <t>Nombre de tâches</t>
  </si>
  <si>
    <t>Part de vos tâches</t>
  </si>
  <si>
    <t>Part de vos heures</t>
  </si>
  <si>
    <t>Automatisable</t>
  </si>
  <si>
    <t>Augmentable</t>
  </si>
  <si>
    <t>Irremplaçable</t>
  </si>
  <si>
    <t>Ex. : Arbitrer entre deux équipes qui veulent la même ressource · Irremplaçable · Deux susceptibilités, un historique, une décision à porter · ●●●</t>
  </si>
  <si>
    <t>POUR ALLER PLUS LOIN — Le temps réel, la tâche signature, le tissu   (facultatif, ne compte pas dans votre progression)</t>
  </si>
  <si>
    <t>Des tâches automatisables très présentes en volume mais tissées entre des gestes rares ne s’externalisent pas comme un bloc de deux heures.</t>
  </si>
  <si>
    <t>Ce que l’écart entre mon temps et ma valeur me montre</t>
  </si>
  <si>
    <t>Ex. : je passe 60 % de mes heures sur mes tâches les moins payées</t>
  </si>
  <si>
    <t>Ma tâche signature (on vient me chercher, moi ; mon absence se paie cash)</t>
  </si>
  <si>
    <t>Ex. : désamorcer un client qui menace de partir</t>
  </si>
  <si>
    <t>Le tissu de mes journées ▾</t>
  </si>
  <si>
    <t>CHAPITRE 5 · Les trois postures face à l’IA   —   15 minutes</t>
  </si>
  <si>
    <t>Répondez aux neuf situations, sans chercher la bonne réponse. Dépouillez. Puis écrivez votre lettre dominante et le fait précis qui la prouve.</t>
  </si>
  <si>
    <t>Vous savez comment vous vous tenez face à ce qui bouge. Sur pièces, pas en intention.</t>
  </si>
  <si>
    <t>N°</t>
  </si>
  <si>
    <t>La situation</t>
  </si>
  <si>
    <t>Les trois réponses</t>
  </si>
  <si>
    <t>Ma réponse</t>
  </si>
  <si>
    <t>Une nouveauté IA débarque dans votre environnement de travail : un outil, une consigne, une rumeur de déploiement. Votre premier réflexe, le vrai :</t>
  </si>
  <si>
    <t>A. J’attends de voir. La moitié de ces trucs disparaissent en six mois. — B. J’essaie vite fait, pour ne pas être largué. — C. Avant de toucher à quoi que ce soit, je me demande ce que ça change à mes tâches à moi.</t>
  </si>
  <si>
    <t>Au dîner, quelqu’un lance : « l’IA va remplacer les trois quarts des métiers ».</t>
  </si>
  <si>
    <t>A. Ça m’agace ou ça m’inquiète, je change de sujet. — B. Je me dis qu’il faudra bien s’y mettre un jour. — C. Je corrige, au moins dans ma tête : pas des métiers, des tâches.</t>
  </si>
  <si>
    <t>La dernière fois qu’un outil vous a fait gagner une vraie heure :</t>
  </si>
  <si>
    <t>A. Ça ne m’est pas arrivé récemment. — B. J’étais content, et l’heure s’est remplie toute seule. — C. Je me suis demandé ce que je faisais de ce temps.</t>
  </si>
  <si>
    <t>Un essai qui rate : résultat absurde, temps perdu.</t>
  </si>
  <si>
    <t>A. Confirmation : ce n’est pas pour moi, ou pas au point. — B. Je réessaierai quand ce sera mûr. — C. Je cherche ce que j’ai mal demandé, ou je note que cet usage-là ne marche pas encore. Nuance.</t>
  </si>
  <si>
    <t>Votre métier dans un an :</t>
  </si>
  <si>
    <t>A. Je préfère ne pas trop y penser. — B. Ça va bouger, je m’adapterai. — C. J’ai une idée de ce qui bascule, et de ce que je veux prendre.</t>
  </si>
  <si>
    <t>Un collègue ou un confrère utilise l’IA visiblement mieux que vous :</t>
  </si>
  <si>
    <t>A. Grand bien lui fasse. — B. Je lui demande ses astuces. — C. Je regarde ce que ça lui libère, et ce qu’il en fait.</t>
  </si>
  <si>
    <t>Quinze minutes imprévues se libèrent dans votre semaine :</t>
  </si>
  <si>
    <t>A. Le retard les mange avant que je les voie. — B. J’avance sur ma liste. — C. Il m’arrive d’en prendre pour réfléchir à où va mon métier, pas seulement à le faire.</t>
  </si>
  <si>
    <t>On vous demande, à vous : « et concrètement, l’IA change quoi à ton poste ? »</t>
  </si>
  <si>
    <t>A. « Pas grand-chose pour l’instant. » — B. Je cite les outils que j’utilise. — C. Je réponds en tâches : ce qui part, ce qui reste, ce que j’en fais.</t>
  </si>
  <si>
    <t>Votre énergie professionnelle, ces temps-ci, va surtout à :</t>
  </si>
  <si>
    <t>A. Tenir. Absorber. — B. Suivre le rythme. — C. Une ou deux choses que j’ai choisies.</t>
  </si>
  <si>
    <t>Le dépouillement</t>
  </si>
  <si>
    <t>Nombre de A — spectateur</t>
  </si>
  <si>
    <t>Nombre de B — adaptateur</t>
  </si>
  <si>
    <t>Nombre de C — stratège</t>
  </si>
  <si>
    <t>Ma dominante, calculée</t>
  </si>
  <si>
    <t>Ma lettre dominante (celle que j’assume) ▾</t>
  </si>
  <si>
    <t>Un fait précis qui la prouve (un fait, pas une impression)</t>
  </si>
  <si>
    <t>Ex. : j’ai adopté l’outil imposé par le service sans me demander ce qu’il changeait pour moi</t>
  </si>
  <si>
    <t>Un fait, pas une impression : « B : j’ai adopté l’outil imposé par le service sans me demander ce qu’il changeait pour moi. » Voilà une ligne honnête, et elle vaut de l’or.</t>
  </si>
  <si>
    <t>POUR ALLER PLUS LOIN — Le regard extérieur (l’exercice qui pique)   (facultatif, ne compte pas dans votre progression)</t>
  </si>
  <si>
    <t>Faites-vous poser les neuf questions par quelqu’un qui vous voit vivre ou travailler, collègue, associé, conjoint, et demandez-lui de parier sur vos réponses avant que vous ne les donniez. Ce n’est ni ses paris ni vos réponses qui comptent : c’est l’écart entre les deux.</t>
  </si>
  <si>
    <t>La personne qui a parié</t>
  </si>
  <si>
    <t>Ex. : ma collègue de bureau</t>
  </si>
  <si>
    <t>L’écart entre ses paris et mes réponses, et ce qu’il m’apprend</t>
  </si>
  <si>
    <t>Ex. : elle me voyait C partout, j’ai coché B : je me sous-estime</t>
  </si>
  <si>
    <t>CHAPITRE 6 · Votre position sur la carte   —   15 minutes</t>
  </si>
  <si>
    <t>Croisez votre ligne du chapitre 4 et votre colonne du chapitre 5. Lisez votre case. Puis écrivez votre cap : d’abord vers la droite, puis vers le haut.</t>
  </si>
  <si>
    <t>Les deux pièces se croisent et donnent une direction.</t>
  </si>
  <si>
    <t>La carte — elle s’allume dès que vous avez posé votre ligne et votre colonne</t>
  </si>
  <si>
    <t>Vos tâches ↓ / Votre posture →</t>
  </si>
  <si>
    <t>SPECTATEUR</t>
  </si>
  <si>
    <t>ADAPTATEUR</t>
  </si>
  <si>
    <t>STRATÈGE</t>
  </si>
  <si>
    <t>PLUTÔT IRREMPLAÇABLES</t>
  </si>
  <si>
    <t>PLUTÔT AUGMENTABLES</t>
  </si>
  <si>
    <t>PLUTÔT AUTOMATISABLES</t>
  </si>
  <si>
    <t>Ma case se lit au croisement : votre ligne vient du chapitre 4 (la nature de vos heures), votre colonne du chapitre 5 (votre lettre)</t>
  </si>
  <si>
    <t>MA CASE, calculée</t>
  </si>
  <si>
    <t>Mon cap, en une ligne (d’abord vers la droite, puis vers le haut)</t>
  </si>
  <si>
    <t>Ex. : passer stratège ce trimestre, sans changer une seule de mes dix lignes</t>
  </si>
  <si>
    <t>Si vous hésitez entre deux cases, prenez la moins flatteuse : on se trompe rarement dans ce sens-là.</t>
  </si>
  <si>
    <t>POUR ALLER PLUS LOIN — La flèche, et la vérification à deux   (facultatif, ne compte pas dans votre progression)</t>
  </si>
  <si>
    <t>La photo devient un film. Ne pas bouger, sur cette carte, ce n’est pas rester immobile : c’est descendre.</t>
  </si>
  <si>
    <t>Où étais-je il y a deux ans ?</t>
  </si>
  <si>
    <t>Ex. : le sursis, sans le savoir</t>
  </si>
  <si>
    <t>Où serai-je dans deux ans si rien ne change, ni mes tâches ni mon regard ?</t>
  </si>
  <si>
    <t>Ex. : l’érosion : la même case, mais la frontière aura bougé sous moi</t>
  </si>
  <si>
    <t>La case que je vise dans douze mois</t>
  </si>
  <si>
    <t>Ex. : la rampe — même ligne, une colonne à droite</t>
  </si>
  <si>
    <t>CHAPITRE 7 · Lire le terrain   —   1 heure</t>
  </si>
  <si>
    <t>Reproduisez la fiche terrain avec votre famille de métier et vos mots. Croisez le verdict avec votre case. Puis écrivez votre cap en toutes lettres : rester et monter, ou changer de terrain.</t>
  </si>
  <si>
    <t>Le cap sort de votre poste, et il est tranché.</t>
  </si>
  <si>
    <t>Ma famille de métier</t>
  </si>
  <si>
    <t>Ex. : le secrétariat et la coordination du soin de proximité</t>
  </si>
  <si>
    <t>① LA DEMANDE — qui en a durablement besoin ? Les cinq forces la poussent ou la rabotent ?</t>
  </si>
  <si>
    <t>Ex. : les patients, les praticiens, les familles. La démographie pousse à fond.</t>
  </si>
  <si>
    <t>② LE CŒUR DE VALEUR — dans la production (exposée) ou dans la confiance, la responsabilité, le contexte (résistants) ?</t>
  </si>
  <si>
    <t>Ex. : ma production s’expose, mais ce qu’on attend de moi c’est de rassurer et de coordonner</t>
  </si>
  <si>
    <t>③ LES FLUX — l’argent, les offres, les formations, les lois entrent ou sortent ?</t>
  </si>
  <si>
    <t>Ex. : ça entre : recrutements en tension, budgets qui suivent, obligations nouvelles</t>
  </si>
  <si>
    <t>VERDICT TERRAIN ▾</t>
  </si>
  <si>
    <t>MA CASE (report du chapitre 6)</t>
  </si>
  <si>
    <t>MA CELLULE = MON CAP, calculé</t>
  </si>
  <si>
    <t>Mon cap, dans mes mots (écrits, ils travaillent)</t>
  </si>
  <si>
    <t>Ex. : mon métier ne va nulle part, mes tâches si. Je bouge vite, sur place.</t>
  </si>
  <si>
    <t>Ex. : « Porteur, sans discussion. Mon métier ne va nulle part ; mes tâches, si. »</t>
  </si>
  <si>
    <t>POUR ALLER PLUS LOIN — Le rendez-vous annuel   (facultatif, ne compte pas dans votre progression)</t>
  </si>
  <si>
    <t>Une décision de cap n’est pas un tatouage : c’est un réglage. Une fois par an, repassez vos trois questions par écrit.</t>
  </si>
  <si>
    <t>Trois points de la dernière édition du Future of Jobs (Forum économique mondial) qui touchent ma famille</t>
  </si>
  <si>
    <t>Ex. : secrétariat administratif en tête des déclins, soin en forte hausse, saisie en chute</t>
  </si>
  <si>
    <t>Mon prochain quart d’heure terrain (dans un an, daté dès maintenant)</t>
  </si>
  <si>
    <t>Ex. : le 15 mars prochain</t>
  </si>
  <si>
    <t>Spectateur (A)</t>
  </si>
  <si>
    <t>Adaptateur (B)</t>
  </si>
  <si>
    <t>Stratège (C)</t>
  </si>
  <si>
    <t>Plutôt irremplaçables</t>
  </si>
  <si>
    <t>Le confort trompeur — protégé aujourd’hui, aveugle demain</t>
  </si>
  <si>
    <t>Le socle — solide, sans cap</t>
  </si>
  <si>
    <t>La zone irremplaçable — la destination</t>
  </si>
  <si>
    <t>Plutôt augmentables</t>
  </si>
  <si>
    <t>L’érosion — dépassé en silence</t>
  </si>
  <si>
    <t>Le courant — porté, sans gouvernail</t>
  </si>
  <si>
    <t>La rampe — l’outil devient levier</t>
  </si>
  <si>
    <t>Plutôt automatisables</t>
  </si>
  <si>
    <t>Le sursis — la facture arrive d’un coup</t>
  </si>
  <si>
    <t>Le tapis roulant — courir sur place</t>
  </si>
  <si>
    <t>Le rebond — exposé, mais en mouvement</t>
  </si>
  <si>
    <t>Aide : ligne suggérée (heures si renseignées, sinon nombre de tâches)</t>
  </si>
  <si>
    <t>❸   Se déplacer</t>
  </si>
  <si>
    <t>Chapitres 8 à 11 · un geste par chapitre · les cases violettes sont à vous, elles passent au vert dès que vous écrivez dedans · le reste est verrouillé et se calcule seul</t>
  </si>
  <si>
    <r>
      <rPr>
        <b/>
        <sz val="8.5"/>
        <color rgb="FFC0392B"/>
        <rFont val="Arial"/>
      </rPr>
      <t xml:space="preserve">➜  On passe à l’action : une tâche déléguée, un cran gagné.     </t>
    </r>
    <r>
      <rPr>
        <sz val="8.5"/>
        <color rgb="FF6F6F67"/>
        <rFont val="Arial"/>
      </rPr>
      <t>Les cases violettes sont à vous, elles passent au vert quand vous écrivez dedans  ·  ▾ = liste déroulante  ·  tout le reste est verrouillé et se calcule seul : rien à casser.</t>
    </r>
  </si>
  <si>
    <t>CHAPITRE 8 · Déléguer, et garder la main   —   15 minutes</t>
  </si>
  <si>
    <t>Triez une tâche par trois questions. Déléguez-la en sandwich : votre intention, l’exécution de la machine, votre dernier regard. Et complétez la phrase avant de déléguer, pas après.</t>
  </si>
  <si>
    <t>Le cap se paie en heures réelles, et ces heures ont une destination décidée d’avance.</t>
  </si>
  <si>
    <t>La tâche candidate (une seule, la plus mûre)</t>
  </si>
  <si>
    <t>Ex. : la frappe des comptes rendus de consultation</t>
  </si>
  <si>
    <t>① Je l’ai déjà maîtrisée ? ▾</t>
  </si>
  <si>
    <t>② Je saurais juger le résultat les yeux fermés ? ▾</t>
  </si>
  <si>
    <t>③ Sa disparition me libère, et ne m’appauvrit pas ? ▾</t>
  </si>
  <si>
    <t>Verdict du tri</t>
  </si>
  <si>
    <t>Le sandwich — mon intention : le contexte (pour qui, pour quoi, ce qui s’est déjà dit)</t>
  </si>
  <si>
    <t>Ex. : pour le praticien, format du cabinet, suite de la consultation du 12</t>
  </si>
  <si>
    <t>Le sandwich — les contraintes (ce qui doit y être, ce qui ne doit surtout pas y être)</t>
  </si>
  <si>
    <t>Ex. : jamais reformuler les termes médicaux ni les posologies</t>
  </si>
  <si>
    <t>Le sandwich — l’étalon (à quoi ressemble un bon résultat)</t>
  </si>
  <si>
    <t>Ex. : celui du 3 mars, que j’ai relu et validé</t>
  </si>
  <si>
    <t>« Le temps que cette délégation me rend ira à : … » (à compléter AVANT de déléguer)</t>
  </si>
  <si>
    <t>Ex. : aux appels des patients inquiets, le matin</t>
  </si>
  <si>
    <t>Si vous ne savez pas terminer cette phrase, ne déléguez pas encore. Et si vous ne savez pas quoi réinvestir : commencez quand même, petit.</t>
  </si>
  <si>
    <t>POUR ALLER PLUS LOIN — Le constat, et le vol à la main   (facultatif, ne compte pas dans votre progression)</t>
  </si>
  <si>
    <t>Comme les pilotes de ligne : une fois par mois, refaites entièrement à la main une tâche déléguée. Pas par nostalgie, pour entretenir le muscle qui juge.</t>
  </si>
  <si>
    <t>Le constat : les heures sont-elles allées où je l’avais décidé ?</t>
  </si>
  <si>
    <t>Ex. : non, les mails les ont mangées. Je bloque le créneau la semaine prochaine.</t>
  </si>
  <si>
    <t>La tâche déléguée que je refais à la main, et mon rendez-vous mensuel</t>
  </si>
  <si>
    <t>Ex. : le compte rendu, le premier lundi du mois</t>
  </si>
  <si>
    <t>CHAPITRE 9 · Remonter la chaîne de valeur   —   10 minutes</t>
  </si>
  <si>
    <t>Sur la tâche que vous venez de déléguer, quatre questions. Chaque réponse qui n’est pas vous désigne un cran au-dessus. Le cran qui revient est votre direction naturelle.</t>
  </si>
  <si>
    <t>Vos heures ont une adresse. Vous montez sur un cran nommé, pas en général.</t>
  </si>
  <si>
    <t>La tâche (déléguée au chapitre 8)</t>
  </si>
  <si>
    <t>Ex. : rédiger le compte rendu de réunion</t>
  </si>
  <si>
    <t>Qui décide qu’elle doit être faite, et comment ? (cadrage)</t>
  </si>
  <si>
    <t>Ex. : mon manager, mais on m’appelle déjà la veille pour savoir quoi préparer</t>
  </si>
  <si>
    <t>Qui tranche quand le résultat se discute ? (arbitrage)</t>
  </si>
  <si>
    <t>Ex. : personne, officiellement</t>
  </si>
  <si>
    <t>Qui en répond quand ça compte ? (responsabilité)</t>
  </si>
  <si>
    <t>Ex. : mon manager</t>
  </si>
  <si>
    <t>Qui parle aux personnes concernées, avant et après ? (relation)</t>
  </si>
  <si>
    <t>Ex. : personne ne revendique cet appel</t>
  </si>
  <si>
    <t>Le cran qui revient (ma direction naturelle) ▾</t>
  </si>
  <si>
    <t>Ex. : « Mon manager — mais on m’appelle déjà la veille pour savoir ce qu’il faut préparer. » Votre pied est déjà posé à moitié.</t>
  </si>
  <si>
    <t>POUR ALLER PLUS LOIN — Les quinze questions de la montée, et ma micro-migration   (facultatif, ne compte pas dans votre progression)</t>
  </si>
  <si>
    <t>Une seule question à la fois suffit : celle dont la réponse vous manque cette semaine. Les quinze questions sont rassemblées dans l’onglet « Outils » : repérer le cran au-dessus (1 à 4), repérer les vides (5 à 9), tester le porte-à-faux (10 à 12), regarder dehors (13 à 15).</t>
  </si>
  <si>
    <t>Le vide que j’ai repéré (ce que tout le monde contourne, ce qui se décide en retard, où l’information meurt)</t>
  </si>
  <si>
    <t>Ex. : personne ne prépare l’ordre du jour, donc rien ne se tranche</t>
  </si>
  <si>
    <t>Le test du porte-à-faux : puis-je le présenter comme un service rendu, et non comme une correction ? ▾</t>
  </si>
  <si>
    <t>Ma micro-migration : un geste, récurrent, visible, utile à quelqu’un de précis</t>
  </si>
  <si>
    <t>Ex. : chaque lundi, la liste des cas à rappeler avec une proposition de priorité</t>
  </si>
  <si>
    <t>CHAPITRE 10 · Changer de trajectoire   —   30 minutes</t>
  </si>
  <si>
    <t>⚠  À faire seulement si votre cap du chapitre 7 dit « changer de terrain », « commencer par la preuve » ou « visez un des deux bouts ». Sinon, passez au chapitre 11 : cet exercice ne compte pas dans votre progression.</t>
  </si>
  <si>
    <t>Listez votre socle transférable : les tâches irremplaçables de votre tableau du chapitre 4, plus les trois choses que vos collègues viennent chercher chez vous.</t>
  </si>
  <si>
    <t>Ce qui vous suit partout est listé, et le pont se construit pendant qu’on vous paie encore.</t>
  </si>
  <si>
    <t>Mes tâches irremplaçables (report du chapitre 4)</t>
  </si>
  <si>
    <t>Ex. : arbitrer, annoncer une mauvaise nouvelle, recadrer</t>
  </si>
  <si>
    <t>Les trois choses que mes collègues viennent chercher chez moi</t>
  </si>
  <si>
    <t>Ex. : trancher vite, calmer un client, savoir où c’est écrit</t>
  </si>
  <si>
    <t>Ce qui traverse avec moi, quoi qu’il arrive</t>
  </si>
  <si>
    <t>Ex. : douze ans d’arbitrage entre la règle et l’humain</t>
  </si>
  <si>
    <t>Vous ne repartirez jamais de zéro : vos tâches restent au vestiaire, votre socle traverse avec vous.</t>
  </si>
  <si>
    <t>POUR ALLER PLUS LOIN — La feuille de route de la traversée   (facultatif, ne compte pas dans votre progression)</t>
  </si>
  <si>
    <t>Six étapes, dans l’ordre. Une seule traversée à la fois, jamais sans revenus.</t>
  </si>
  <si>
    <t>Ma traversée (une seule, en conscience de son coût) ▾</t>
  </si>
  <si>
    <t>Les trois calques : mon socle × les courants porteurs × l’envie qui dure</t>
  </si>
  <si>
    <t>Ex. : arbitrage règle/humain × le soin qui recrute × l’envie d’être utile à des gens</t>
  </si>
  <si>
    <t>Le test d’adjacence : dix offres lues, trois conversations, une immersion</t>
  </si>
  <si>
    <t>Ex. : dix offres surlignées, deux RH rencontrés, une journée d’observation le 12</t>
  </si>
  <si>
    <t>Ma preuve minimale (ma plus petite réalisation qui compte pour ceux d’en face)</t>
  </si>
  <si>
    <t>Ex. : un guide des vingt situations de paie qui font pleurer les managers</t>
  </si>
  <si>
    <t>Mon premier pied, daté à quatre-vingt-dix jours</t>
  </si>
  <si>
    <t>Ex. : une mission transverse obtenue avant le 30 juin</t>
  </si>
  <si>
    <t>Mon récit de transfert, en une ligne</t>
  </si>
  <si>
    <t>Ex. : j’apporte douze ans d’arbitrage entre la règle et l’humain aux équipes qui n’ont personne pour le faire</t>
  </si>
  <si>
    <t>CHAPITRE 11 · Piloter l’IA   —   15 minutes</t>
  </si>
  <si>
    <t>Testez les trois entraînements en amont : sparring, pré-mortem, avocat du diable. La sortie part à la poubelle, la préparation reste. Puis ouvrez votre fiche d’étalonnage : ce que l’outil réussit et ce qu’il rate sur votre périmètre, cas datés.</t>
  </si>
  <si>
    <t>Vous cessez d’être passager, et vous détenez un dossier que personne d’autre ne peut montrer.</t>
  </si>
  <si>
    <t>À copier telles quelles — les trois consignes du brief</t>
  </si>
  <si>
    <t>« Avant de répondre, pose-moi les dix questions dont tu as besoin pour faire un excellent travail. »</t>
  </si>
  <si>
    <t>« Réponds comme le ferait un des meilleurs au monde dans cette fonction, un mentor exigeant, le top 1 % du métier, et signale-moi ce qu’un débutant aurait raté. »</t>
  </si>
  <si>
    <t>« Quelle est la meilleure façon de travailler avec toi sur ce type de tâche ? »</t>
  </si>
  <si>
    <t>Le sparring — ma conversation difficile, répétée</t>
  </si>
  <si>
    <t>Ex. : annoncer un report de délai au client</t>
  </si>
  <si>
    <t>Le pré-mortem — ma décision, et les trois raisons d’échec sorties</t>
  </si>
  <si>
    <t>Ex. : un client qui pèse trop lourd, une trésorerie trop juste, l’isolement</t>
  </si>
  <si>
    <t>L’avocat du diable — ma note attaquée, et les angles morts découverts</t>
  </si>
  <si>
    <t>Ex. : ma note de cadrage du projet X</t>
  </si>
  <si>
    <t>Fiche d’étalonnage — ce que l’outil réussit sur mon périmètre (cas datés)</t>
  </si>
  <si>
    <t>Ex. : le 12/03, résumé de 40 pages, exact</t>
  </si>
  <si>
    <t>Fiche d’étalonnage — ce qu’il rate sur mon périmètre (cas datés)</t>
  </si>
  <si>
    <t>Ex. : le 14/03, a inventé une clause qui n’existe pas</t>
  </si>
  <si>
    <t>Le jour où votre organisation devra désigner quelqu’un pour incarner le contrôle humain, elle pensera à la personne qui avait posé les limites la première.</t>
  </si>
  <si>
    <t>POUR ALLER PLUS LOIN — La mission d’essai, mes limites écrites et les règles d’équipage   (facultatif, ne compte pas dans votre progression)</t>
  </si>
  <si>
    <t>Avant de confier l’inconnu à un agent, donnez-lui un travail dont vous connaissez déjà le résultat. Et rien ne part sous votre nom que vous ne puissiez défendre à l’oral.</t>
  </si>
  <si>
    <t>Ce que la machine ne fait jamais sans mon accord</t>
  </si>
  <si>
    <t>Ex. : engager une dépense, écrire à un client, supprimer un fichier</t>
  </si>
  <si>
    <t>La consigne la plus rentable, adoptée ? — « quand tu n’es pas sûr, dis-le et arrête-toi » ▾</t>
  </si>
  <si>
    <t>Les trois règles d’équipe proposées ? (on dit quand la machine a contribué, on vérifie les chiffres, un humain relit et tranche) ▾</t>
  </si>
  <si>
    <t>Ma mission d’essai (un travail que j’ai déjà fait moi-même, confié à l’agent, comparé ligne à ligne)</t>
  </si>
  <si>
    <t>Ex. : le compte rendu du 12, rédigé par moi le mois dernier ; comparaison sur les risques et les dates</t>
  </si>
  <si>
    <t>❹   Prendre l’avance</t>
  </si>
  <si>
    <t>Chapitres 12 à 15 · un geste par chapitre · les cases violettes sont à vous, elles passent au vert dès que vous écrivez dedans · le reste est verrouillé et se calcule seul</t>
  </si>
  <si>
    <r>
      <rPr>
        <b/>
        <sz val="8.5"/>
        <color rgb="FFC0392B"/>
        <rFont val="Arial"/>
      </rPr>
      <t xml:space="preserve">➜  Ce qui ne se copie pas, et l’antériorité qui ne se rattrape plus.     </t>
    </r>
    <r>
      <rPr>
        <sz val="8.5"/>
        <color rgb="FF6F6F67"/>
        <rFont val="Arial"/>
      </rPr>
      <t>Les cases violettes sont à vous, elles passent au vert quand vous écrivez dedans  ·  ▾ = liste déroulante  ·  tout le reste est verrouillé et se calcule seul : rien à casser.</t>
    </r>
  </si>
  <si>
    <t>CHAPITRE 12 · Épaissir ce qui ne s’automatise pas   —   15 minutes</t>
  </si>
  <si>
    <t>Ouvrez le journal : quatre lignes datées avant votre prochaine décision qui compte. Puis datez la relecture, trois mois plus tard.</t>
  </si>
  <si>
    <t>Trois actifs lents que rien ne génère et que personne ne copie.</t>
  </si>
  <si>
    <t>Date</t>
  </si>
  <si>
    <t>Ex. : 12/03</t>
  </si>
  <si>
    <t>Ce que je décide</t>
  </si>
  <si>
    <t>Ex. : prolonger le prestataire de six mois</t>
  </si>
  <si>
    <t>Pourquoi (les deux ou trois vraies raisons)</t>
  </si>
  <si>
    <t>Ex. : le délai de remplacement dépasse le gain</t>
  </si>
  <si>
    <t>Ce que j’attends qu’il se passe</t>
  </si>
  <si>
    <t>Ex. : zéro rupture de service au T3</t>
  </si>
  <si>
    <t>Ce qui me ferait changer d’avis</t>
  </si>
  <si>
    <t>Ex. : deux incidents non résolus en un mois</t>
  </si>
  <si>
    <t>Ma relecture, datée à trois mois</t>
  </si>
  <si>
    <t>Ex. : 12/06</t>
  </si>
  <si>
    <t>Votre mémoire réécrit l’histoire, votre journal non. Deux relectures plus tard, vous découvrez un biais récurrent que personne d’autre ne connaît.</t>
  </si>
  <si>
    <t>POUR ALLER PLUS LOIN — La confiance, et la signature   (facultatif, ne compte pas dans votre progression)</t>
  </si>
  <si>
    <t>Le test du dimanche : combien de personnes décrocheraient si vous appeliez un dimanche ? Trois gestes, aucun ne demande de charisme : répondre, recommander, créditer.</t>
  </si>
  <si>
    <t>Deux recontacts gratuits (un café, des nouvelles, aucune demande)</t>
  </si>
  <si>
    <t>Ex. : Sophie (ancienne collègue) le 12, Marc (ex-client) le 19</t>
  </si>
  <si>
    <t>Mon angle (une manière à moi, choisie, pas subie)</t>
  </si>
  <si>
    <t>Ex. : clarifier ce qui attend une décision</t>
  </si>
  <si>
    <t>Mon rendez-vous (le plus petit que je suis certain de tenir)</t>
  </si>
  <si>
    <t>Ex. : une page le vendredi : ce qui s’est passé, ce qui coince, ce qui attend un arbitrage</t>
  </si>
  <si>
    <t>Ma preuve visible, et la date du premier envoi</t>
  </si>
  <si>
    <t>Ex. : la page du vendredi, premier envoi le 4 avril</t>
  </si>
  <si>
    <t>CHAPITRE 13 · Tenir sa place sans se perdre   —   10 minutes</t>
  </si>
  <si>
    <t>Écrivez votre phrase d’ancrage. Une ligne, la vôtre, quelque part où vous la retrouverez. On ne la relit pas souvent : on la relit les jours où ça secoue.</t>
  </si>
  <si>
    <t>Vous protégez l’énergie qui alimente les douze pièces précédentes.</t>
  </si>
  <si>
    <t>« Je viens ici pour… »</t>
  </si>
  <si>
    <t>Ex. : construire une expertise qui me rendra libre</t>
  </si>
  <si>
    <t>« Je ne sacrifierai pas… »</t>
  </si>
  <si>
    <t>Ex. : mes soirées avec mes enfants</t>
  </si>
  <si>
    <t>Ex. : « Je viens ici pour construire une expertise qui me rendra libre. Je ne sacrifierai pas ma santé. »</t>
  </si>
  <si>
    <t>POUR ALLER PLUS LOIN — La boussole intérieure   (facultatif, ne compte pas dans votre progression)</t>
  </si>
  <si>
    <t>Vrai partout, entier avec peu. L’empathie est un budget : écouter n’est pas porter.</t>
  </si>
  <si>
    <t>Mon un-à-un de cette semaine (la personne, le moment)</t>
  </si>
  <si>
    <t>Ex. : Karim, jeudi, trente minutes de marche</t>
  </si>
  <si>
    <t>La tranche remboursable testée, et ce qu’elle est devenue</t>
  </si>
  <si>
    <t>Ex. : je lui ai dit que ce projet m’inquiétait ; ça n’est pas ressorti ailleurs</t>
  </si>
  <si>
    <t>Mes heures de fermeture (les créneaux où je n’absorbe rien)</t>
  </si>
  <si>
    <t>Ex. : après 19 h et le mercredi matin</t>
  </si>
  <si>
    <t>Ma plainte récurrente, convertie en demande</t>
  </si>
  <si>
    <t>Ex. : « on me prévient toujours trop tard » devient « peux-tu me passer l’info le lundi ? »</t>
  </si>
  <si>
    <t>CHAPITRE 14 · Apprendre à se réapprendre   —   15 minutes</t>
  </si>
  <si>
    <t>Un écart repéré au quart d’heure. Des séances en mode examinateur, difficulté croissante. Et pour chaque écart comblé, une pratique mise en sommeil trois mois, datée.</t>
  </si>
  <si>
    <t>Vous ne présentez plus un stock mais une vitesse de renouvellement.</t>
  </si>
  <si>
    <t>À copier telle quelle — la consigne du mode examinateur</t>
  </si>
  <si>
    <t>« Voilà ce que je crois avoir compris. Fais-moi réciter. Monte la difficulté à chaque bonne réponse. Quand je me trompe, ne me donne pas la solution, aide-moi à la retrouver. »</t>
  </si>
  <si>
    <t>L’écart repéré (où ma carte a bougé)</t>
  </si>
  <si>
    <t>Ex. : un client m’a demandé où passent les données, je n’ai pas su répondre</t>
  </si>
  <si>
    <t>Le geste : le sujet, et le nombre de séances</t>
  </si>
  <si>
    <t>Ex. : trois séances de quinze minutes sur la protection des données</t>
  </si>
  <si>
    <t>Ce que je cesse (mise en sommeil datée)</t>
  </si>
  <si>
    <t>Ex. : la veille du soir sur trente notifications</t>
  </si>
  <si>
    <t>Date de mise en sommeil</t>
  </si>
  <si>
    <t>Ex. : 04/04</t>
  </si>
  <si>
    <t>Date de relecture (trois mois)</t>
  </si>
  <si>
    <t>Ex. : 04/07</t>
  </si>
  <si>
    <t>Relire donne le sentiment de savoir ; se faire interroger donne le savoir. Répondez sans relire vos notes : c’est la règle qui fait tout.</t>
  </si>
  <si>
    <t>POUR ALLER PLUS LOIN — L’inventaire des dettes, la vitrine, le financement   (facultatif, ne compte pas dans votre progression)</t>
  </si>
  <si>
    <t>Trois questions font l’inventaire, une fois par trimestre, au calme. La véhémence est un indice : on ne se bat pas pour une méthode, on se bat pour l’identité qu’elle porte.</t>
  </si>
  <si>
    <t>Qu’est-ce que je défends avec le plus d’énergie quand on propose de le changer ?</t>
  </si>
  <si>
    <t>Ex. : mon tableau de suivi, que je tiens depuis huit ans</t>
  </si>
  <si>
    <t>Qu’est-ce que je fais encore entièrement à la main, par fierté ?</t>
  </si>
  <si>
    <t>Ex. : la mise en forme de mes comptes rendus</t>
  </si>
  <si>
    <t>Qu’est-ce que je n’ai pas remis en question depuis trois ans ?</t>
  </si>
  <si>
    <t>Ex. : ma façon de préparer les réunions</t>
  </si>
  <si>
    <t>Ma vitrine (un ou deux tampons choisis) et mon arrière-boutique (le savoir frais)</t>
  </si>
  <si>
    <t>Ex. : vitrine, ma certification de 2019 ; arrière-boutique, ce que j’apprends chaque trimestre</t>
  </si>
  <si>
    <t>La porte de financement visée ▾</t>
  </si>
  <si>
    <t>CHAPITRE 15 · Prendre l’avance, et la creuser   —   15 minutes</t>
  </si>
  <si>
    <t>Choisissez un seul poste d’observation, là où votre décennie se joue en avant-première. Bloquez une heure par mois au calendrier. Trois questions à chaque fois, et une demi-page de trace.</t>
  </si>
  <si>
    <t>Vous ne découvrez plus les annonces, vous les reconnaissez.</t>
  </si>
  <si>
    <t>Mon poste d’observation (un seul)</t>
  </si>
  <si>
    <t>Ex. : un cabinet du même secteur en Corée du Sud</t>
  </si>
  <si>
    <t>Mon heure mensuelle, datée au calendrier</t>
  </si>
  <si>
    <t>Ex. : le premier vendredi, 17 h</t>
  </si>
  <si>
    <t>Qu’est-ce qui s’y est automatisé en premier ?</t>
  </si>
  <si>
    <t>Ex. : la prise de rendez-vous, entièrement</t>
  </si>
  <si>
    <t>Où les humains s’y sont-ils replacés ?</t>
  </si>
  <si>
    <t>Ex. : sur les parcours compliqués et les familles</t>
  </si>
  <si>
    <t>Qu’est-ce que les perdants de la vitesse n’ont pas vu venir ?</t>
  </si>
  <si>
    <t>Ex. : que la prise de rendez-vous partirait en premier, et qu’il fallait déjà être ailleurs</t>
  </si>
  <si>
    <t>La conséquence pour ma carte</t>
  </si>
  <si>
    <t>Ex. : ma ligne descend, ma colonne doit monter</t>
  </si>
  <si>
    <t>Le mauvais lecteur rapporte des solutions. Le bon lecteur rapporte des mécaniques : les solutions ne se transposent pas, les mécaniques si.</t>
  </si>
  <si>
    <t>POUR ALLER PLUS LOIN — Le mémo d’une page, et les cinq questions du lundi   (facultatif, ne compte pas dans votre progression)</t>
  </si>
  <si>
    <t>Un mémo d’une page à qui décide vaut un an de présence en réunion. Envoyé avant que le plan ne soit figé, jamais après.</t>
  </si>
  <si>
    <t>¶1 — Ce que l’outil fait déjà chez nous, et ce que j’ai observé</t>
  </si>
  <si>
    <t>Ex. : trois équipes l’utilisent pour les comptes rendus, sans consigne commune</t>
  </si>
  <si>
    <t>¶2 — Ce qu’on pourrait lui confier, avec quel gain estimé</t>
  </si>
  <si>
    <t>Ex. : la première relecture des dossiers, environ six heures par semaine</t>
  </si>
  <si>
    <t>¶3 — Ce qu’il faut lui interdire, et pourquoi</t>
  </si>
  <si>
    <t>Ex. : tout ce qui part au client sans relecture humaine, parce qu’on en répond</t>
  </si>
  <si>
    <t>¶4 — Ce que je propose de tester le mois prochain, et comment on saura si ça marche</t>
  </si>
  <si>
    <t>Ex. : un essai sur dix dossiers, mesuré au nombre de corrections nécessaires</t>
  </si>
  <si>
    <t>Le destinataire (la personne qui décide réellement), et la date d’envoi</t>
  </si>
  <si>
    <t>Ex. : la directrice des opérations, envoyé le 8 avril</t>
  </si>
  <si>
    <t>Les cinq questions du lundi, notées sur mon billet ? (elles sont dans l’onglet « Outils ») ▾</t>
  </si>
  <si>
    <t>Mes 90 jours</t>
  </si>
  <si>
    <t>Six quinzaines, six verbes, et pour chacune la preuve que ça marche. Chacune s’appuie sur la précédente, aucune ne se saute : si un test échoue, on refait la quinzaine, on n’empile pas. Le rituel, lui, ne se fait pas : il se tient. Les cases violettes sont à vous.</t>
  </si>
  <si>
    <r>
      <rPr>
        <b/>
        <sz val="8.5"/>
        <color rgb="FFC0392B"/>
        <rFont val="Arial"/>
      </rPr>
      <t xml:space="preserve">➜  Cochez une quinzaine seulement quand elle est vraiment tenue.     </t>
    </r>
    <r>
      <rPr>
        <sz val="8.5"/>
        <color rgb="FF6F6F67"/>
        <rFont val="Arial"/>
      </rPr>
      <t>Les cases violettes sont à vous, elles passent au vert quand vous écrivez dedans  ·  ▾ = liste déroulante  ·  tout le reste est verrouillé et se calcule seul : rien à casser.</t>
    </r>
  </si>
  <si>
    <t>LES SIX QUINZAINES</t>
  </si>
  <si>
    <t>Quinzaine</t>
  </si>
  <si>
    <t>Le geste</t>
  </si>
  <si>
    <t>Le gain</t>
  </si>
  <si>
    <t>La preuve que ça marche</t>
  </si>
  <si>
    <t>Statut</t>
  </si>
  <si>
    <t>Jours 1-15
VOIR
On ne protège pas ce qu’on ne voit pas. ▾</t>
  </si>
  <si>
    <t>L’inventaire de vos tâches, leur nature et leur valeur (chapitre 4). Le test des neuf situations (chapitre 5). Votre carte, votre zone, votre cap : d’abord vers la droite, puis vers le haut (chapitre 6).</t>
  </si>
  <si>
    <t>Votre poste vu tel qu’il est, plus tel qu’on vous le raconte : l’angoisse diffuse devient une liste finie de tâches sur une carte. Vous décidez, au lieu de subir.</t>
  </si>
  <si>
    <t>La carte remplie et datée. Vous savez dire les trois tâches les plus automatisables de votre semaine, votre zone, et votre cap en une ligne.</t>
  </si>
  <si>
    <t>Jours 16-30
TENIR
Quinze minutes qui gouvernent le reste. ▾</t>
  </si>
  <si>
    <t>Verrouillez le quart d’heure du stratège (chapitre 6) : même jour, même heure, non négociable. Une question de carte par séance, et un passage par le tableau des tâches qui gonflent et se contractent.</t>
  </si>
  <si>
    <t>Un rendez-vous hebdomadaire avec votre trajectoire que plus rien n’annule, à la place de la veille anxieuse du soir. La main reste chez vous, chaque semaine.</t>
  </si>
  <si>
    <t>Trois quarts d’heure tenus d’affilée, notes datées, y compris pendant une semaine chargée. S’il est tombé, recommencez : rien ne tient sans lui.</t>
  </si>
  <si>
    <t>Jours 31-45
PILOTER
Jamais en passager. ▾</t>
  </si>
  <si>
    <t>Première délégation en sandwich (chapitre 8), puis étalonnée en pilote (chapitre 11) : mission d’essai, limites écrites, critère de preuve.</t>
  </si>
  <si>
    <t>Des heures récupérées chaque mois, et le seul dossier, dans votre équipe ou sur votre marché, sur ce que la machine vaut vraiment. Vous passez d’utilisateur à pilote.</t>
  </si>
  <si>
    <t>La fiche d’étalonnage existe : ce que l’outil réussit, ce qu’il rate sur votre périmètre, cas datés. Personne d’autre ne peut le montrer.</t>
  </si>
  <si>
    <t>Jours 46-60
MONTER
Un écart comblé, un cran gagné. ▾</t>
  </si>
  <si>
    <t>Premier écart comblé en mode examinateur (chapitre 14) : trois séances de quinze minutes, difficulté croissante. Puis une question de la montée (chapitre 9) : quel est le cran au-dessus de la tâche que vous venez de déléguer ?</t>
  </si>
  <si>
    <t>Une compétence fraîche et démontrable là où votre carte a bougé, et votre prochain cran identifié pendant que d’autres s’accrochent à l’ancien.</t>
  </si>
  <si>
    <t>Vous répondez sans notes à une question qui vous aurait fait sécher il y a un mois. Et votre micro-migration est choisie : récurrente, visible, utile à quelqu’un de précis.</t>
  </si>
  <si>
    <t>Jours 61-75
PROUVER
Éteindre pour durer, dater pour montrer. ▾</t>
  </si>
  <si>
    <t>Première extinction datée (chapitre 14) : une pratique héritée mise en sommeil trois mois. Journal de décisions ouvert (chapitre 12), première page du vendredi envoyée. Et posez vos heures de fermeture (chapitre 13) : la place se tient sans s’y perdre.</t>
  </si>
  <si>
    <t>Du temps rendu à ce qui prend de la valeur, une réputation qui s’écrit chaque vendredi, et des limites qui vous font durer sans vous user.</t>
  </si>
  <si>
    <t>Une pratique éteinte, datée au journal. Les heures libérées vont à un actif lent, pas au quotidien. Et quelqu’un vous a reparlé de votre page : elle est lue.</t>
  </si>
  <si>
    <t>Jours 76-90
RAYONNER
Votre preuve voyage sans vous. ▾</t>
  </si>
  <si>
    <t>La preuve sort de chez vous (chapitre 15) : le mémo, une page, une seule, envoyée à qui décide, chef ou client, au bon moment. Poste d’observation choisi, premier rendez-vous mensuel au calendrier. Deux liens faibles réactivés (chapitre 12), sans rien demander.</t>
  </si>
  <si>
    <t>Votre nom circule là où se décident les postes, les missions et les budgets : un comité pour l’un, un marché pour l’autre. Un radar se braque sur votre décennie, un réseau se réveille.</t>
  </si>
  <si>
    <t>Le mémo est parti, et quelqu’un a répondu pour en savoir plus. Si personne ne répond, c’était une opinion, pas une proposition : refaites-le avec vos preuves des jours 31-45.</t>
  </si>
  <si>
    <t>Trois adaptations. Si vous managez : faites le parcours d’abord, puis faites tracer leur carte à vos collaborateurs au deuxième mois. Si vous êtes indépendant : votre mémo ne remonte pas, il sort, et devient une offre envoyée à trois clients. Si votre métier chauffe déjà : compressez tout en soixante jours et choisissez votre poste d’observation dès la première quinzaine. Et si le premier mois révèle une traversée plutôt qu’une montée, la feuille de route du chapitre 10 prend le relais au deuxième mois.</t>
  </si>
  <si>
    <t>LE QUART D’HEURE DU STRATÈGE — douze semaines</t>
  </si>
  <si>
    <t>Quinze minutes, un rendez-vous fixe. Trois questions, toujours les mêmes, et une seule micro-décision. Écrivez une seule case et la semaine compte : « rien de neuf » est une excellente réponse.</t>
  </si>
  <si>
    <t>Semaine</t>
  </si>
  <si>
    <t>Qu’est-ce qui a bougé ?</t>
  </si>
  <si>
    <t>Mes lettres, sur pièces (un fait, pas une impression)</t>
  </si>
  <si>
    <t>Ce que ça libère, où je me resitue — et ma micro-décision (une seule)</t>
  </si>
  <si>
    <t>Semaine 1</t>
  </si>
  <si>
    <t>Semaine 2</t>
  </si>
  <si>
    <t>Semaine 3</t>
  </si>
  <si>
    <t>Semaine 4</t>
  </si>
  <si>
    <t>Semaine 5</t>
  </si>
  <si>
    <t>Semaine 6</t>
  </si>
  <si>
    <t>Semaine 7</t>
  </si>
  <si>
    <t>Semaine 8</t>
  </si>
  <si>
    <t>Semaine 9</t>
  </si>
  <si>
    <t>Semaine 10</t>
  </si>
  <si>
    <t>Semaine 11</t>
  </si>
  <si>
    <t>Semaine 12</t>
  </si>
  <si>
    <t>LE JOURNAL DE DÉCISIONS</t>
  </si>
  <si>
    <t>Quatre lignes datées avant chaque décision qui compte. Votre mémoire réécrit l’histoire, votre journal non.</t>
  </si>
  <si>
    <t>Pourquoi, et ce que j’attends</t>
  </si>
  <si>
    <t>Relu le</t>
  </si>
  <si>
    <t>Vous avez bouclé un tour. Le plan ne se termine pas, il repart : un écart chasse l’autre, et le prochain lundi vous trouve prêt.</t>
  </si>
  <si>
    <t>Chaque geste de ce classeur renvoie à son chapitre. IRREMPLAÇABLE — Le plan pour réussir sa carrière à l’ère de l’IA · inovapolis.fr/le-livre</t>
  </si>
  <si>
    <t>Mon score</t>
  </si>
  <si>
    <t>Huit phrases, deux colonnes : où vous en êtes en ouvrant ce classeur, et où vous en êtes quatre-vingt-dix jours plus tard. Personne ne verra ce tableau : ne trichez pas. Un score bas au départ, c’est simplement la place que vous avez pour progresser.</t>
  </si>
  <si>
    <r>
      <rPr>
        <b/>
        <sz val="8.5"/>
        <color rgb="FFC0392B"/>
        <rFont val="Arial"/>
      </rPr>
      <t xml:space="preserve">➜  Notez la colonne « au départ » aujourd’hui, la seconde au jour 90.     </t>
    </r>
    <r>
      <rPr>
        <sz val="8.5"/>
        <color rgb="FF6F6F67"/>
        <rFont val="Arial"/>
      </rPr>
      <t>Les cases violettes sont à vous, elles passent au vert quand vous écrivez dedans  ·  ▾ = liste déroulante  ·  tout le reste est verrouillé et se calcule seul : rien à casser.</t>
    </r>
  </si>
  <si>
    <t>OÙ J’EN SUIS   —   0 pas du tout · 1 un peu · 2 en partie · 3 tout à fait</t>
  </si>
  <si>
    <t>Choisissez un chiffre dans chaque liste. Le total se calcule tout seul, et l’écart avec.</t>
  </si>
  <si>
    <t>La phrase</t>
  </si>
  <si>
    <t>Au départ ▾</t>
  </si>
  <si>
    <t>Au jour 90 ▾</t>
  </si>
  <si>
    <t>Ce que dit l’écart</t>
  </si>
  <si>
    <t>Je sais nommer les tâches qui remplissent vraiment mes semaines.</t>
  </si>
  <si>
    <t>Je sais lesquelles se banalisent, et lesquelles gardent de la valeur.</t>
  </si>
  <si>
    <t>Je connais ma position : ma ligne, ma colonne, ma case.</t>
  </si>
  <si>
    <t>Je sais où va mon métier, et j’ai un cap écrit quelque part.</t>
  </si>
  <si>
    <t>Je délègue en gardant la main, et je sais où va le temps rendu.</t>
  </si>
  <si>
    <t>Je monte sur un cran nommé, pas « en général ».</t>
  </si>
  <si>
    <t>Je tiens un rendez-vous hebdomadaire avec ma trajectoire.</t>
  </si>
  <si>
    <t>J’ai une preuve datée que quelqu’un d’autre peut voir.</t>
  </si>
  <si>
    <t>MON SCORE</t>
  </si>
  <si>
    <t>Total sur 24</t>
  </si>
  <si>
    <t>Il n’y a pas de mauvais point de départ, il n’y a qu’un point de départ non daté. Celui qui note 6 aujourd’hui et 17 au jour 90 a plus bougé que celui qui notait 19 et n’a rien changé : c’est l’écart qui compte, pas le niveau.</t>
  </si>
  <si>
    <t>LE PROCHAIN TOUR   —   au jour 91</t>
  </si>
  <si>
    <t>La carte aura encore bougé dans quatre-vingt-dix jours. Trois lignes, maintenant, pendant que tout est frais.</t>
  </si>
  <si>
    <t>Ce que je garde du trimestre passé</t>
  </si>
  <si>
    <t>Ex. : le quart d’heure du vendredi, il a tout tenu</t>
  </si>
  <si>
    <t>Ce que je change pour les quatre-vingt-dix prochains jours</t>
  </si>
  <si>
    <t>Ex. : je passe le mémo en offre, envoyée à trois clients</t>
  </si>
  <si>
    <t>La date de mon prochain point, au calendrier</t>
  </si>
  <si>
    <t>Ex. : le 12, à 9 h, bloqué</t>
  </si>
  <si>
    <t>Le quart d’heure du stratège n’a pas de fin : c’est lui qui vous a fait tenir. Ne le laissez pas tomber le jour 91.</t>
  </si>
  <si>
    <t>Un temps d’avance, renouvelable à volonté, pour toute votre vie professionnelle.   IRREMPLAÇABLE · inovapolis.fr/le-livre</t>
  </si>
  <si>
    <t>Outils</t>
  </si>
  <si>
    <t>Les grilles de référence du livre, rassemblées sur une page. Rien ici ne compte dans votre progression : à sortir au quart d’heure du stratège, avant un lundi qui compte, ou avant de payer une formation.</t>
  </si>
  <si>
    <r>
      <rPr>
        <b/>
        <sz val="8.5"/>
        <color rgb="FFC0392B"/>
        <rFont val="Arial"/>
      </rPr>
      <t xml:space="preserve">➜  Rien à remplir ici, sauf le test des cinq signes : ce sont vos grilles de référence.     </t>
    </r>
    <r>
      <rPr>
        <sz val="8.5"/>
        <color rgb="FF6F6F67"/>
        <rFont val="Arial"/>
      </rPr>
      <t>Les cases violettes sont à vous, elles passent au vert quand vous écrivez dedans  ·  ▾ = liste déroulante  ·  tout le reste est verrouillé et se calcule seul : rien à casser.</t>
    </r>
  </si>
  <si>
    <t>LES QUINZE QUESTIONS DE LA MONTÉE   —   chapitre 9</t>
  </si>
  <si>
    <t>Une tâche, une semaine, un cran à la fois. Une seule question suffit : celle dont la réponse vous manque cette semaine.</t>
  </si>
  <si>
    <t>La question</t>
  </si>
  <si>
    <t>Ma réponse, cette semaine</t>
  </si>
  <si>
    <t>Repérer le cran au-dessus — sur une tâche de votre tableau du chapitre 4</t>
  </si>
  <si>
    <t>1. Qui décide que cette tâche doit être faite, et comment ?</t>
  </si>
  <si>
    <t>2. Qui tranche quand le résultat peut se discuter ?</t>
  </si>
  <si>
    <t>3. Qui en répond quand ça compte ?</t>
  </si>
  <si>
    <t>4. Qui parle aux personnes concernées, avant et après ?</t>
  </si>
  <si>
    <t>Repérer les vides — quel que soit votre poste</t>
  </si>
  <si>
    <t>5. Qu’est-ce que tout le monde contourne ?</t>
  </si>
  <si>
    <t>6. Qu’est-ce qui se décide en retard, faute d’avoir été préparé ?</t>
  </si>
  <si>
    <t>7. Quel irritant agace toute l’équipe sans appartenir à personne ?</t>
  </si>
  <si>
    <t>8. Où l’information meurt-elle ?</t>
  </si>
  <si>
    <t>9. Qu’est-ce que votre manager repousse pour la troisième fois ?</t>
  </si>
  <si>
    <t>Tester le porte-à-faux — avant d’occuper un vide</t>
  </si>
  <si>
    <t>10. Si je fais ce geste, quelqu’un perd-il quelque chose ?</t>
  </si>
  <si>
    <t>11. Mon geste révèle-t-il que quelqu’un avait laissé ce vide ?</t>
  </si>
  <si>
    <t>12. Puis-je le présenter comme un service rendu, et non comme une correction ?</t>
  </si>
  <si>
    <t>Regarder dehors — quand le dedans semble fermé</t>
  </si>
  <si>
    <t>13. Qu’est-ce qui est déjà normal ailleurs et qui n’existe pas encore ici ?</t>
  </si>
  <si>
    <t>14. Qu’est-ce qui se pratique chez le Top 1 du secteur ?</t>
  </si>
  <si>
    <t>15. Qu’est-ce qui produirait le plus de résultats pour la mise en œuvre la plus accessible ?</t>
  </si>
  <si>
    <t>LA FICHE DE POSTE DU PILOTE   —   chapitre 11</t>
  </si>
  <si>
    <t>Quatre gestes qui ne dépendent d’aucune version, d’aucun outil, d’aucune mode. À relire avant de confier quoi que ce soit.</t>
  </si>
  <si>
    <t>Le brief</t>
  </si>
  <si>
    <t>Exiger les questions de la machine avant toute demande qui compte. Fixer la barre : « réponds comme le top 1 % du métier. » Demander le mode d’emploi du moment : « quelle est la meilleure façon de travailler avec toi sur ça ? »</t>
  </si>
  <si>
    <t>L’entraînement</t>
  </si>
  <si>
    <t>Sparring, pré-mortem, avocat du diable. La sortie part à la poubelle : la préparation reste.</t>
  </si>
  <si>
    <t>La direction</t>
  </si>
  <si>
    <t>Mission d’essai étalonnée sur un travail que vous avez déjà fait. Limites écrites. Laisse qui s’allonge avec la confiance vérifiée. Incertitude signalée obligatoire. Contrôle placé là où l’erreur coûterait cher.</t>
  </si>
  <si>
    <t>La preuve</t>
  </si>
  <si>
    <t>Une affirmation sans source vérifiable n’existe pas. Trois statuts : fait (source datée), estimation (méthode), opinion (assumée). Traquer la causalité facile et les biais, les vôtres compris.</t>
  </si>
  <si>
    <t>La signature</t>
  </si>
  <si>
    <t>Rien ne part sous votre nom que vous ne puissiez défendre à l’oral. La machine n’assumera rien à votre place.</t>
  </si>
  <si>
    <t>LE PROTOCOLE DU RÉAPPRENTISSAGE   —   chapitre 14</t>
  </si>
  <si>
    <t>Une question de carte au rituel existant. Une séance d’examinateur dans un trajet. Une ligne au journal. Le système entier tient sur ce que vous avez déjà installé.</t>
  </si>
  <si>
    <t>1. L’écart</t>
  </si>
  <si>
    <t>Au quart d’heure du stratège, une question : où ma carte a-t-elle bougé ?</t>
  </si>
  <si>
    <t>2. Le geste</t>
  </si>
  <si>
    <t>Quinze minutes, machine en mode examinateur : elle interroge, vous répondez, elle monte la difficulté.</t>
  </si>
  <si>
    <t>3. L’extinction</t>
  </si>
  <si>
    <t>Pour chaque écart comblé, une pratique mise en sommeil, trois mois, datée.</t>
  </si>
  <si>
    <t>4. La preuve</t>
  </si>
  <si>
    <t>Une ligne au journal de décisions : appris, cessé, changé.</t>
  </si>
  <si>
    <t>5. La transmission</t>
  </si>
  <si>
    <t>Une fois par trimestre, enseignez un savoir-faire ; ce qui ne s’explique pas ne se pilote pas.</t>
  </si>
  <si>
    <t>LE TEST DES CINQ SIGNES   —   chapitre 15, avant de payer une formation</t>
  </si>
  <si>
    <t>Les noms d’organismes changent trop vite pour un livre. Voici mieux qu’une liste : les cinq signes d’un organisme qui sera encore là dans cinq ans. Cinq cases : comptez-les avant de payer.</t>
  </si>
  <si>
    <t>L’organisme que j’évalue, et la formation visée</t>
  </si>
  <si>
    <t>Le signe</t>
  </si>
  <si>
    <t>Vérifié ?</t>
  </si>
  <si>
    <t>Un adossement solide, à des institutions d’enseignement ou à des employeurs reconnus de votre secteur ▾</t>
  </si>
  <si>
    <t>Des certificats qu’un tiers peut vérifier sans vous croire sur parole ▾</t>
  </si>
  <si>
    <t>Un catalogue daté et entretenu, où l’on voit ce qui a été retiré, pas seulement ce qui a été ajouté ▾</t>
  </si>
  <si>
    <t>Des formateurs qui pratiquent encore le métier qu’ils enseignent ▾</t>
  </si>
  <si>
    <t>L’éligibilité aux trois portes de financement (droits individuels, budget de l’employeur, moment de transition) ▾</t>
  </si>
  <si>
    <t>Score, et ce qu’il dit</t>
  </si>
  <si>
    <t>LES CINQ QUESTIONS DU LUNDI   —   chapitre 15</t>
  </si>
  <si>
    <t>Le lundi venu, pendant que les uns subissent et que les autres demandent quel outil sera choisi : les questions de l’étage au-dessus. Elles tiennent sur un billet, et restent posables dans dix ans.</t>
  </si>
  <si>
    <t>La réponse obtenue — ou son absence, datée</t>
  </si>
  <si>
    <t>Quelles tâches sont concernées, et lesquelles ne le sont pas ?</t>
  </si>
  <si>
    <t>Sur quelle mission d’essai étalonne-t-on la confiance ?</t>
  </si>
  <si>
    <t>Quelles limites écrites, et qui les tient à jour ?</t>
  </si>
  <si>
    <t>Quelle preuve de résultat, mesurée comment ?</t>
  </si>
  <si>
    <t>Qui répond du travail quand la machine se trompe ?</t>
  </si>
  <si>
    <t>LE TRI EN TROIS BACS   —   chapitre 15, pour ne plus suivre le flot</t>
  </si>
  <si>
    <t>Le stratège n’est pas à la page : il est à sa carte. Une question par bac, et un dernier filtre pour les modes qui hurlent qu’il faut agir maintenant.</t>
  </si>
  <si>
    <t>Ça touche une tâche de ma carte ?</t>
  </si>
  <si>
    <t>Alors ça me concerne : au prochain quart d’heure, et peut-être un écart à combler.</t>
  </si>
  <si>
    <t>Ça bouge dans mon secteur ou chez mon poste d’observation, sans toucher ma carte ?</t>
  </si>
  <si>
    <t>Intéressant : une ligne de note, on surveille.</t>
  </si>
  <si>
    <t>Ni l’un ni l’autre ?</t>
  </si>
  <si>
    <t>C’est du spectacle : laissez-le aux spectateurs.</t>
  </si>
  <si>
    <t>Le test des deux parutions</t>
  </si>
  <si>
    <t>Une tendance encore présente dans deux éditions successives de vos vigies est une mécanique ; une tendance qui n’y survit pas n’était que de l’écume. L’information utile arrive à date fixe, le bruit arrive en continu.</t>
  </si>
  <si>
    <t>Les vigies publiques, à date fixe</t>
  </si>
  <si>
    <t>Forum économique mondial (Future of Jobs, tous les deux ans) · Stanford, AI Index (chaque année) · Organisation internationale du travail · OCDE · Fédération internationale de la robotique. Une heure par mois devant l’une d’elles : elles n’ont rien à vous vendre, pas même de la peur.</t>
  </si>
  <si>
    <t>Chaque grille de cet onglet renvoie à son chapitre. IRREMPLAÇABLE — Le plan pour réussir sa carrière à l’ère de l’IA · inovapolis.fr/le-livre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</si>
</sst>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0&quot; %&quot;"/>
  </numFmts>
  <fonts count="47" x14ac:knownFonts="1">
    <font>
      <sz val="11"/>
      <color theme="1"/>
      <name val="Calibri"/>
      <family val="2"/>
      <charset val="1"/>
    </font>
    <font>
      <b/>
      <sz val="9"/>
      <color rgb="FF8A8A85"/>
      <name val="Arial"/>
      <charset val="1"/>
    </font>
    <font>
      <b/>
      <sz val="11"/>
      <color rgb="FF111111"/>
      <name val="Arial"/>
      <charset val="1"/>
    </font>
    <font>
      <sz val="10"/>
      <color rgb="FF8A8A85"/>
      <name val="Arial"/>
      <charset val="1"/>
    </font>
    <font>
      <sz val="11"/>
      <color rgb="FF111111"/>
      <name val="Arial"/>
      <charset val="1"/>
    </font>
    <font>
      <b/>
      <sz val="12"/>
      <color rgb="FF111111"/>
      <name val="Georgia"/>
      <charset val="1"/>
    </font>
    <font>
      <b/>
      <u/>
      <sz val="11"/>
      <color rgb="FF1A56DB"/>
      <name val="Arial"/>
      <charset val="1"/>
    </font>
    <font>
      <sz val="9"/>
      <color rgb="FF8A8A85"/>
      <name val="Arial"/>
      <charset val="1"/>
    </font>
    <font>
      <b/>
      <sz val="12"/>
      <color rgb="FF1A56DB"/>
      <name val="Georgia"/>
      <charset val="1"/>
    </font>
    <font>
      <b/>
      <sz val="12"/>
      <color rgb="FF1A56DB"/>
      <name val="Arial"/>
      <charset val="1"/>
    </font>
    <font>
      <b/>
      <sz val="18"/>
      <color rgb="FF1A56DB"/>
      <name val="Georgia"/>
      <charset val="1"/>
    </font>
    <font>
      <b/>
      <sz val="12"/>
      <color rgb="FF111111"/>
      <name val="Arial"/>
      <charset val="1"/>
    </font>
    <font>
      <b/>
      <sz val="10"/>
      <color rgb="FF111111"/>
      <name val="Arial"/>
      <charset val="1"/>
    </font>
    <font>
      <b/>
      <sz val="9"/>
      <color rgb="FF111111"/>
      <name val="Arial"/>
      <charset val="1"/>
    </font>
    <font>
      <b/>
      <sz val="8"/>
      <color rgb="FF1A56DB"/>
      <name val="Arial"/>
      <charset val="1"/>
    </font>
    <font>
      <b/>
      <sz val="9"/>
      <color rgb="FF27AE60"/>
      <name val="Arial"/>
      <charset val="1"/>
    </font>
    <font>
      <sz val="9"/>
      <color rgb="FF111111"/>
      <name val="Arial"/>
      <charset val="1"/>
    </font>
    <font>
      <b/>
      <sz val="9"/>
      <color rgb="FF1A56DB"/>
      <name val="Arial"/>
      <charset val="1"/>
    </font>
    <font>
      <b/>
      <sz val="11"/>
      <color rgb="FF1A56DB"/>
      <name val="Arial"/>
      <charset val="1"/>
    </font>
    <font>
      <sz val="10"/>
      <color rgb="FF111111"/>
      <name val="Arial"/>
      <charset val="1"/>
    </font>
    <font>
      <b/>
      <sz val="8"/>
      <color rgb="FF8A8A85"/>
      <name val="Arial"/>
      <charset val="1"/>
    </font>
    <font>
      <b/>
      <sz val="11"/>
      <name val="Arial"/>
      <charset val="1"/>
    </font>
    <font>
      <i/>
      <sz val="9"/>
      <color rgb="FF8A8A85"/>
      <name val="Arial"/>
      <charset val="1"/>
    </font>
    <font>
      <b/>
      <sz val="9"/>
      <name val="Arial"/>
      <charset val="1"/>
    </font>
    <font>
      <sz val="10"/>
      <name val="Arial"/>
      <charset val="1"/>
    </font>
    <font>
      <b/>
      <sz val="10"/>
      <color rgb="FF27AE60"/>
      <name val="Arial"/>
      <charset val="1"/>
    </font>
    <font>
      <b/>
      <sz val="13"/>
      <color rgb="FF1A56DB"/>
      <name val="Arial"/>
      <charset val="1"/>
    </font>
    <font>
      <i/>
      <sz val="9"/>
      <color rgb="FF1A56DB"/>
      <name val="Arial"/>
      <charset val="1"/>
    </font>
    <font>
      <b/>
      <sz val="20"/>
      <color rgb="FFFAFAF8"/>
      <name val="Georgia"/>
    </font>
    <font>
      <sz val="8.5"/>
      <color rgb="FFCFCFC4"/>
      <name val="Arial"/>
    </font>
    <font>
      <sz val="8.5"/>
      <color rgb="FFC9D6F7"/>
      <name val="Arial"/>
    </font>
    <font>
      <b/>
      <sz val="26"/>
      <color rgb="FFFAFAF8"/>
      <name val="Georgia"/>
    </font>
    <font>
      <sz val="12"/>
      <color rgb="FFD9A441"/>
      <name val="Georgia"/>
    </font>
    <font>
      <b/>
      <sz val="9"/>
      <color rgb="FFD9A441"/>
      <name val="Arial"/>
    </font>
    <font>
      <b/>
      <sz val="8.5"/>
      <color rgb="FFC0392B"/>
      <name val="Arial"/>
    </font>
    <font>
      <sz val="8.5"/>
      <color rgb="FF6F6F67"/>
      <name val="Arial"/>
    </font>
    <font>
      <b/>
      <sz val="9"/>
      <color theme="0"/>
      <name val="Arial"/>
      <family val="2"/>
    </font>
    <font>
      <b/>
      <sz val="8"/>
      <color theme="0"/>
      <name val="Arial"/>
      <family val="2"/>
    </font>
    <font>
      <b/>
      <sz val="9"/>
      <color rgb="FF1A56DB"/>
      <name val="Arial"/>
      <family val="2"/>
    </font>
    <font>
      <sz val="10"/>
      <color theme="0"/>
      <name val="Arial"/>
      <family val="2"/>
    </font>
    <font>
      <sz val="11"/>
      <color rgb="FF1A56DB"/>
      <name val="Calibri"/>
      <family val="2"/>
      <charset val="1"/>
    </font>
    <font>
      <sz val="10"/>
      <color rgb="FF0070C0"/>
      <name val="Arial"/>
      <family val="2"/>
    </font>
    <font>
      <b/>
      <sz val="9"/>
      <color theme="1" tint="0.249977111117893"/>
      <name val="Arial"/>
      <family val="2"/>
    </font>
    <font>
      <sz val="11"/>
      <color theme="1" tint="0.249977111117893"/>
      <name val="Calibri"/>
      <family val="2"/>
      <charset val="1"/>
    </font>
    <font>
      <b/>
      <sz val="12"/>
      <color theme="0"/>
      <name val="Arial"/>
      <family val="2"/>
    </font>
    <font>
      <sz val="11"/>
      <color theme="0"/>
      <name val="Calibri"/>
      <family val="2"/>
      <charset val="1"/>
    </font>
    <font>
      <b/>
      <sz val="10"/>
      <color rgb="FF1A56DB"/>
      <name val="Arial"/>
      <family val="2"/>
    </font>
  </fonts>
  <fills count="16">
    <fill>
      <patternFill patternType="none"/>
    </fill>
    <fill>
      <patternFill patternType="gray125"/>
    </fill>
    <fill>
      <patternFill patternType="solid">
        <fgColor rgb="FFECEFF6"/>
        <bgColor rgb="FFF2F2EF"/>
      </patternFill>
    </fill>
    <fill>
      <patternFill patternType="solid">
        <fgColor rgb="FFFAFAF8"/>
        <bgColor rgb="FFFFFFFF"/>
      </patternFill>
    </fill>
    <fill>
      <patternFill patternType="solid">
        <fgColor rgb="FFFFFFFF"/>
        <bgColor rgb="FFFAFAF8"/>
      </patternFill>
    </fill>
    <fill>
      <patternFill patternType="solid">
        <fgColor rgb="FFF2F2EF"/>
        <bgColor rgb="FFECEFF6"/>
      </patternFill>
    </fill>
    <fill>
      <patternFill patternType="solid">
        <fgColor rgb="FFF3EFFB"/>
      </patternFill>
    </fill>
    <fill>
      <patternFill patternType="solid">
        <fgColor rgb="FFFFF8EC"/>
      </patternFill>
    </fill>
    <fill>
      <patternFill patternType="solid">
        <fgColor rgb="FF111111"/>
      </patternFill>
    </fill>
    <fill>
      <patternFill patternType="solid">
        <fgColor rgb="FF1A56DB"/>
      </patternFill>
    </fill>
    <fill>
      <patternFill patternType="solid">
        <fgColor theme="1"/>
        <bgColor rgb="FFFFFFFF"/>
      </patternFill>
    </fill>
    <fill>
      <patternFill patternType="solid">
        <fgColor rgb="FF1A56DB"/>
        <bgColor rgb="FFFFFFFF"/>
      </patternFill>
    </fill>
    <fill>
      <patternFill patternType="solid">
        <fgColor theme="7" tint="-0.249977111117893"/>
        <bgColor rgb="FFFFFFFF"/>
      </patternFill>
    </fill>
    <fill>
      <patternFill patternType="solid">
        <fgColor theme="0" tint="-4.9989318521683403E-2"/>
        <bgColor rgb="FFFFFFFF"/>
      </patternFill>
    </fill>
    <fill>
      <patternFill patternType="solid">
        <fgColor theme="7" tint="-0.249977111117893"/>
        <bgColor rgb="FFF2F2EF"/>
      </patternFill>
    </fill>
    <fill>
      <patternFill patternType="solid">
        <fgColor theme="7" tint="-0.249977111117893"/>
        <bgColor indexed="64"/>
      </patternFill>
    </fill>
  </fills>
  <borders count="24">
    <border>
      <left/>
      <right/>
      <top/>
      <bottom/>
      <diagonal/>
    </border>
    <border>
      <left/>
      <right/>
      <top/>
      <bottom style="medium">
        <color rgb="FF1A56DB"/>
      </bottom>
      <diagonal/>
    </border>
    <border>
      <left/>
      <right/>
      <top/>
      <bottom style="hair">
        <color rgb="FFE5E5E0"/>
      </bottom>
      <diagonal/>
    </border>
    <border>
      <left style="medium">
        <color rgb="FF1A56DB"/>
      </left>
      <right style="thin">
        <color rgb="FFE5E5E0"/>
      </right>
      <top style="thin">
        <color rgb="FFE5E5E0"/>
      </top>
      <bottom style="thin">
        <color rgb="FFE5E5E0"/>
      </bottom>
      <diagonal/>
    </border>
    <border>
      <left/>
      <right/>
      <top/>
      <bottom style="thin">
        <color rgb="FFE5E5E0"/>
      </bottom>
      <diagonal/>
    </border>
    <border>
      <left style="thin">
        <color rgb="FFE5E5E0"/>
      </left>
      <right style="thin">
        <color rgb="FFE5E5E0"/>
      </right>
      <top style="thin">
        <color rgb="FFE5E5E0"/>
      </top>
      <bottom style="thin">
        <color rgb="FFE5E5E0"/>
      </bottom>
      <diagonal/>
    </border>
    <border>
      <left style="thin">
        <color rgb="FF27AE60"/>
      </left>
      <right style="thin">
        <color rgb="FF27AE60"/>
      </right>
      <top style="thin">
        <color rgb="FF27AE60"/>
      </top>
      <bottom style="thin">
        <color rgb="FF27AE60"/>
      </bottom>
      <diagonal/>
    </border>
    <border>
      <left/>
      <right/>
      <top style="thin">
        <color rgb="FFE5E5E0"/>
      </top>
      <bottom style="thin">
        <color rgb="FFE5E5E0"/>
      </bottom>
      <diagonal/>
    </border>
    <border>
      <left/>
      <right style="thin">
        <color rgb="FFE5E5E0"/>
      </right>
      <top style="thin">
        <color rgb="FFE5E5E0"/>
      </top>
      <bottom style="thin">
        <color rgb="FFE5E5E0"/>
      </bottom>
      <diagonal/>
    </border>
    <border>
      <left/>
      <right/>
      <top style="thin">
        <color rgb="FF27AE60"/>
      </top>
      <bottom style="thin">
        <color rgb="FF27AE60"/>
      </bottom>
      <diagonal/>
    </border>
    <border>
      <left/>
      <right style="thin">
        <color rgb="FF27AE60"/>
      </right>
      <top style="thin">
        <color rgb="FF27AE60"/>
      </top>
      <bottom style="thin">
        <color rgb="FF27AE60"/>
      </bottom>
      <diagonal/>
    </border>
    <border>
      <left style="thin">
        <color rgb="FF7C5CC4"/>
      </left>
      <right style="thin">
        <color rgb="FF7C5CC4"/>
      </right>
      <top style="thin">
        <color rgb="FF7C5CC4"/>
      </top>
      <bottom style="thin">
        <color rgb="FF7C5CC4"/>
      </bottom>
      <diagonal/>
    </border>
    <border>
      <left style="thin">
        <color rgb="FFD9A441"/>
      </left>
      <right style="thin">
        <color rgb="FFD9A441"/>
      </right>
      <top style="thin">
        <color rgb="FFD9A441"/>
      </top>
      <bottom style="thin">
        <color rgb="FFD9A441"/>
      </bottom>
      <diagonal/>
    </border>
    <border>
      <left/>
      <right/>
      <top/>
      <bottom style="medium">
        <color rgb="FFD9A441"/>
      </bottom>
      <diagonal/>
    </border>
    <border>
      <left/>
      <right style="thin">
        <color rgb="FF7C5CC4"/>
      </right>
      <top style="thin">
        <color rgb="FFE5E5E0"/>
      </top>
      <bottom style="thin">
        <color indexed="64"/>
      </bottom>
      <diagonal/>
    </border>
    <border>
      <left/>
      <right/>
      <top/>
      <bottom style="thin">
        <color indexed="64"/>
      </bottom>
      <diagonal/>
    </border>
    <border>
      <left/>
      <right style="thin">
        <color rgb="FF7C5CC4"/>
      </right>
      <top/>
      <bottom style="thin">
        <color indexed="64"/>
      </bottom>
      <diagonal/>
    </border>
    <border>
      <left/>
      <right/>
      <top style="thin">
        <color rgb="FFE5E5E0"/>
      </top>
      <bottom style="thin">
        <color indexed="64"/>
      </bottom>
      <diagonal/>
    </border>
    <border>
      <left/>
      <right style="thin">
        <color rgb="FF7C5CC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C5CC4"/>
      </left>
      <right/>
      <top style="thin">
        <color rgb="FFE5E5E0"/>
      </top>
      <bottom style="thin">
        <color indexed="64"/>
      </bottom>
      <diagonal/>
    </border>
    <border>
      <left style="thin">
        <color rgb="FF7C5CC4"/>
      </left>
      <right/>
      <top style="thin">
        <color indexed="64"/>
      </top>
      <bottom style="thin">
        <color indexed="64"/>
      </bottom>
      <diagonal/>
    </border>
  </borders>
  <cellStyleXfs count="1">
    <xf numFmtId="0" fontId="0" fillId="0" borderId="0"/>
  </cellStyleXfs>
  <cellXfs count="137">
    <xf numFmtId="0" fontId="0" fillId="0" borderId="0" xfId="0"/>
    <xf numFmtId="0" fontId="1" fillId="0" borderId="1" xfId="0" applyFont="1" applyBorder="1"/>
    <xf numFmtId="0" fontId="2" fillId="0" borderId="0" xfId="0" applyFont="1" applyAlignment="1">
      <alignment horizontal="left"/>
    </xf>
    <xf numFmtId="0" fontId="3" fillId="0" borderId="0" xfId="0" applyFont="1" applyAlignment="1">
      <alignment horizontal="left" vertical="top" wrapText="1"/>
    </xf>
    <xf numFmtId="0" fontId="4" fillId="2" borderId="0" xfId="0" applyFont="1" applyFill="1" applyAlignment="1">
      <alignment horizontal="left" vertical="center" wrapText="1"/>
    </xf>
    <xf numFmtId="0" fontId="5" fillId="0" borderId="0" xfId="0" applyFont="1" applyAlignment="1">
      <alignment horizontal="left" vertical="top" wrapText="1"/>
    </xf>
    <xf numFmtId="0" fontId="6" fillId="0" borderId="0" xfId="0" applyFont="1" applyAlignment="1">
      <alignment horizontal="left" vertical="top" wrapText="1"/>
    </xf>
    <xf numFmtId="0" fontId="0" fillId="3" borderId="0" xfId="0" applyFill="1"/>
    <xf numFmtId="0" fontId="7" fillId="3" borderId="0" xfId="0" applyFont="1" applyFill="1" applyAlignment="1">
      <alignment horizontal="left" vertical="top" wrapText="1"/>
    </xf>
    <xf numFmtId="0" fontId="10" fillId="3" borderId="0" xfId="0" applyFont="1" applyFill="1" applyAlignment="1">
      <alignment horizontal="left" vertical="center" wrapText="1"/>
    </xf>
    <xf numFmtId="0" fontId="12" fillId="3" borderId="0" xfId="0" applyFont="1" applyFill="1" applyAlignment="1">
      <alignment horizontal="left" vertical="center" wrapText="1"/>
    </xf>
    <xf numFmtId="0" fontId="12" fillId="3" borderId="0" xfId="0" applyFont="1" applyFill="1" applyAlignment="1">
      <alignment horizontal="center" vertical="center" wrapText="1"/>
    </xf>
    <xf numFmtId="164" fontId="13" fillId="3" borderId="0" xfId="0" applyNumberFormat="1" applyFont="1" applyFill="1" applyAlignment="1">
      <alignment horizontal="center" vertical="center" wrapText="1"/>
    </xf>
    <xf numFmtId="0" fontId="7" fillId="3" borderId="0" xfId="0" applyFont="1" applyFill="1" applyAlignment="1">
      <alignment horizontal="left" vertical="center" wrapText="1"/>
    </xf>
    <xf numFmtId="0" fontId="14" fillId="3" borderId="2" xfId="0" applyFont="1" applyFill="1" applyBorder="1" applyAlignment="1">
      <alignment horizontal="left" vertical="center" wrapText="1"/>
    </xf>
    <xf numFmtId="0" fontId="16" fillId="3" borderId="0" xfId="0" applyFont="1" applyFill="1" applyAlignment="1">
      <alignment horizontal="left" vertical="center" wrapText="1"/>
    </xf>
    <xf numFmtId="0" fontId="17" fillId="3" borderId="0" xfId="0" applyFont="1" applyFill="1" applyAlignment="1">
      <alignment horizontal="left" vertical="center" wrapText="1"/>
    </xf>
    <xf numFmtId="0" fontId="20" fillId="3" borderId="4" xfId="0" applyFont="1" applyFill="1" applyBorder="1" applyAlignment="1">
      <alignment horizontal="left" vertical="top" wrapText="1"/>
    </xf>
    <xf numFmtId="165" fontId="21" fillId="4" borderId="5" xfId="0" applyNumberFormat="1" applyFont="1" applyFill="1" applyBorder="1" applyAlignment="1">
      <alignment horizontal="center" vertical="center" wrapText="1"/>
    </xf>
    <xf numFmtId="0" fontId="19" fillId="3" borderId="0" xfId="0" applyFont="1" applyFill="1"/>
    <xf numFmtId="0" fontId="12" fillId="3" borderId="0" xfId="0" applyFont="1" applyFill="1" applyAlignment="1">
      <alignment horizontal="left" vertical="center"/>
    </xf>
    <xf numFmtId="0" fontId="23" fillId="3" borderId="1" xfId="0" applyFont="1" applyFill="1" applyBorder="1" applyAlignment="1">
      <alignment horizontal="center" vertical="center" wrapText="1"/>
    </xf>
    <xf numFmtId="0" fontId="20" fillId="3" borderId="0" xfId="0" applyFont="1" applyFill="1" applyAlignment="1">
      <alignment horizontal="left" vertical="top"/>
    </xf>
    <xf numFmtId="0" fontId="19" fillId="3" borderId="0" xfId="0" applyFont="1" applyFill="1" applyAlignment="1">
      <alignment horizontal="left" vertical="top" wrapText="1"/>
    </xf>
    <xf numFmtId="0" fontId="24" fillId="3" borderId="0" xfId="0" applyFont="1" applyFill="1" applyAlignment="1">
      <alignment horizontal="center" vertical="center"/>
    </xf>
    <xf numFmtId="0" fontId="1" fillId="3" borderId="4" xfId="0" applyFont="1" applyFill="1" applyBorder="1" applyAlignment="1">
      <alignment horizontal="left" vertical="top" wrapText="1"/>
    </xf>
    <xf numFmtId="164" fontId="12" fillId="3" borderId="0" xfId="0" applyNumberFormat="1" applyFont="1" applyFill="1" applyAlignment="1">
      <alignment horizontal="center" vertical="center" wrapText="1"/>
    </xf>
    <xf numFmtId="0" fontId="19" fillId="3" borderId="0" xfId="0" applyFont="1" applyFill="1" applyAlignment="1">
      <alignment horizontal="center" vertical="center" wrapText="1"/>
    </xf>
    <xf numFmtId="0" fontId="17" fillId="3" borderId="0" xfId="0" applyFont="1" applyFill="1"/>
    <xf numFmtId="0" fontId="13" fillId="3" borderId="0" xfId="0" applyFont="1" applyFill="1" applyAlignment="1">
      <alignment horizontal="left" vertical="top" wrapText="1"/>
    </xf>
    <xf numFmtId="0" fontId="7" fillId="3" borderId="5" xfId="0" applyFont="1" applyFill="1" applyBorder="1" applyAlignment="1">
      <alignment horizontal="left" vertical="top" wrapText="1"/>
    </xf>
    <xf numFmtId="0" fontId="0" fillId="3" borderId="0" xfId="0" applyFill="1" applyAlignment="1">
      <alignment horizontal="left" vertical="center" wrapText="1"/>
    </xf>
    <xf numFmtId="0" fontId="20" fillId="3" borderId="0" xfId="0" applyFont="1" applyFill="1"/>
    <xf numFmtId="0" fontId="20" fillId="3" borderId="0" xfId="0" applyFont="1" applyFill="1" applyAlignment="1">
      <alignment horizontal="left" vertical="top" wrapText="1"/>
    </xf>
    <xf numFmtId="0" fontId="0" fillId="3" borderId="1" xfId="0" applyFill="1" applyBorder="1"/>
    <xf numFmtId="0" fontId="7" fillId="3" borderId="0" xfId="0" applyFont="1" applyFill="1" applyAlignment="1">
      <alignment horizontal="center" vertical="center" wrapText="1"/>
    </xf>
    <xf numFmtId="0" fontId="15" fillId="3" borderId="0" xfId="0" applyFont="1" applyFill="1" applyAlignment="1">
      <alignment horizontal="center" vertical="center" wrapText="1"/>
    </xf>
    <xf numFmtId="0" fontId="25" fillId="3" borderId="0" xfId="0" applyFont="1" applyFill="1" applyAlignment="1">
      <alignment horizontal="center" vertical="center" wrapText="1"/>
    </xf>
    <xf numFmtId="0" fontId="28" fillId="8" borderId="0" xfId="0" applyFont="1" applyFill="1" applyAlignment="1">
      <alignment horizontal="left" vertical="center" indent="1"/>
    </xf>
    <xf numFmtId="0" fontId="0" fillId="8" borderId="0" xfId="0" applyFill="1"/>
    <xf numFmtId="0" fontId="31" fillId="8" borderId="0" xfId="0" applyFont="1" applyFill="1"/>
    <xf numFmtId="0" fontId="32" fillId="8" borderId="0" xfId="0" applyFont="1" applyFill="1"/>
    <xf numFmtId="0" fontId="0" fillId="8" borderId="13" xfId="0" applyFill="1" applyBorder="1"/>
    <xf numFmtId="0" fontId="0" fillId="9" borderId="0" xfId="0" applyFill="1"/>
    <xf numFmtId="0" fontId="0" fillId="9" borderId="13" xfId="0" applyFill="1" applyBorder="1"/>
    <xf numFmtId="0" fontId="19" fillId="6" borderId="11" xfId="0" applyFont="1" applyFill="1" applyBorder="1" applyAlignment="1" applyProtection="1">
      <alignment horizontal="left" vertical="top" wrapText="1"/>
      <protection locked="0"/>
    </xf>
    <xf numFmtId="1" fontId="19" fillId="6" borderId="11" xfId="0" applyNumberFormat="1" applyFont="1" applyFill="1" applyBorder="1" applyAlignment="1" applyProtection="1">
      <alignment horizontal="center" vertical="top"/>
      <protection locked="0"/>
    </xf>
    <xf numFmtId="0" fontId="19" fillId="6" borderId="11" xfId="0" applyFont="1" applyFill="1" applyBorder="1" applyAlignment="1" applyProtection="1">
      <alignment horizontal="center" vertical="center" wrapText="1"/>
      <protection locked="0"/>
    </xf>
    <xf numFmtId="0" fontId="23" fillId="6" borderId="11" xfId="0" applyFont="1" applyFill="1" applyBorder="1" applyAlignment="1" applyProtection="1">
      <alignment horizontal="center" vertical="center" wrapText="1"/>
      <protection locked="0"/>
    </xf>
    <xf numFmtId="0" fontId="24" fillId="6" borderId="11" xfId="0" applyFont="1" applyFill="1" applyBorder="1" applyAlignment="1" applyProtection="1">
      <alignment horizontal="left" vertical="top" wrapText="1"/>
      <protection locked="0"/>
    </xf>
    <xf numFmtId="0" fontId="19" fillId="6" borderId="11" xfId="0" applyFont="1" applyFill="1" applyBorder="1" applyAlignment="1" applyProtection="1">
      <alignment horizontal="center" vertical="center"/>
      <protection locked="0"/>
    </xf>
    <xf numFmtId="0" fontId="7" fillId="3" borderId="0" xfId="0" applyFont="1" applyFill="1" applyAlignment="1">
      <alignment horizontal="left" vertical="center" wrapText="1"/>
    </xf>
    <xf numFmtId="0" fontId="0" fillId="0" borderId="0" xfId="0"/>
    <xf numFmtId="0" fontId="22" fillId="3" borderId="0" xfId="0" applyFont="1" applyFill="1" applyAlignment="1">
      <alignment horizontal="left" vertical="top" wrapText="1"/>
    </xf>
    <xf numFmtId="0" fontId="15" fillId="3" borderId="2" xfId="0" applyFont="1" applyFill="1" applyBorder="1" applyAlignment="1">
      <alignment horizontal="left" vertical="center" wrapText="1"/>
    </xf>
    <xf numFmtId="0" fontId="0" fillId="0" borderId="2" xfId="0" applyBorder="1"/>
    <xf numFmtId="0" fontId="8" fillId="3" borderId="1" xfId="0" applyFont="1" applyFill="1" applyBorder="1" applyAlignment="1">
      <alignment horizontal="left" vertical="center"/>
    </xf>
    <xf numFmtId="0" fontId="0" fillId="0" borderId="1" xfId="0" applyBorder="1"/>
    <xf numFmtId="0" fontId="12" fillId="4" borderId="3" xfId="0" applyFont="1" applyFill="1" applyBorder="1" applyAlignment="1">
      <alignment horizontal="left" vertical="center" wrapText="1"/>
    </xf>
    <xf numFmtId="0" fontId="0" fillId="0" borderId="7" xfId="0" applyBorder="1"/>
    <xf numFmtId="0" fontId="0" fillId="0" borderId="8" xfId="0" applyBorder="1"/>
    <xf numFmtId="0" fontId="18" fillId="4" borderId="3" xfId="0" applyFont="1" applyFill="1" applyBorder="1" applyAlignment="1">
      <alignment horizontal="left" vertical="center" wrapText="1"/>
    </xf>
    <xf numFmtId="0" fontId="0" fillId="7" borderId="12" xfId="0" applyFill="1" applyBorder="1" applyAlignment="1">
      <alignment horizontal="left" vertical="center" indent="1"/>
    </xf>
    <xf numFmtId="0" fontId="0" fillId="7" borderId="12" xfId="0" applyFill="1" applyBorder="1"/>
    <xf numFmtId="0" fontId="29" fillId="8" borderId="13" xfId="0" applyFont="1" applyFill="1" applyBorder="1" applyAlignment="1">
      <alignment horizontal="left" vertical="center" wrapText="1" indent="1"/>
    </xf>
    <xf numFmtId="0" fontId="0" fillId="8" borderId="13" xfId="0" applyFill="1" applyBorder="1"/>
    <xf numFmtId="0" fontId="20" fillId="3" borderId="4" xfId="0" applyFont="1" applyFill="1" applyBorder="1" applyAlignment="1">
      <alignment horizontal="left" vertical="top" wrapText="1"/>
    </xf>
    <xf numFmtId="0" fontId="0" fillId="0" borderId="4" xfId="0" applyBorder="1"/>
    <xf numFmtId="0" fontId="9" fillId="2" borderId="0" xfId="0" applyFont="1" applyFill="1" applyAlignment="1">
      <alignment horizontal="left" vertical="center" wrapText="1"/>
    </xf>
    <xf numFmtId="0" fontId="19" fillId="4" borderId="3" xfId="0" applyFont="1" applyFill="1" applyBorder="1" applyAlignment="1">
      <alignment horizontal="left" vertical="top" wrapText="1"/>
    </xf>
    <xf numFmtId="164" fontId="11" fillId="3" borderId="0" xfId="0" applyNumberFormat="1" applyFont="1" applyFill="1" applyAlignment="1">
      <alignment horizontal="left" vertical="center"/>
    </xf>
    <xf numFmtId="0" fontId="5" fillId="2" borderId="0" xfId="0" applyFont="1" applyFill="1" applyAlignment="1">
      <alignment horizontal="center" vertical="center" wrapText="1"/>
    </xf>
    <xf numFmtId="0" fontId="28" fillId="8" borderId="0" xfId="0" applyFont="1" applyFill="1" applyAlignment="1">
      <alignment horizontal="left" vertical="center" indent="1"/>
    </xf>
    <xf numFmtId="0" fontId="0" fillId="8" borderId="0" xfId="0" applyFill="1"/>
    <xf numFmtId="0" fontId="19" fillId="6" borderId="11" xfId="0" applyFont="1" applyFill="1" applyBorder="1" applyAlignment="1" applyProtection="1">
      <alignment horizontal="left" vertical="top" wrapText="1"/>
      <protection locked="0"/>
    </xf>
    <xf numFmtId="0" fontId="0" fillId="6" borderId="11" xfId="0" applyFill="1" applyBorder="1" applyProtection="1">
      <protection locked="0"/>
    </xf>
    <xf numFmtId="0" fontId="1" fillId="5" borderId="0" xfId="0" applyFont="1" applyFill="1" applyAlignment="1">
      <alignment horizontal="left" vertical="top" wrapText="1"/>
    </xf>
    <xf numFmtId="0" fontId="19" fillId="3" borderId="0" xfId="0" applyFont="1" applyFill="1" applyAlignment="1">
      <alignment horizontal="left" vertical="top" wrapText="1"/>
    </xf>
    <xf numFmtId="0" fontId="28" fillId="9" borderId="0" xfId="0" applyFont="1" applyFill="1" applyAlignment="1">
      <alignment horizontal="left" vertical="center" indent="1"/>
    </xf>
    <xf numFmtId="0" fontId="0" fillId="9" borderId="0" xfId="0" applyFill="1"/>
    <xf numFmtId="0" fontId="12" fillId="3" borderId="0" xfId="0" applyFont="1" applyFill="1" applyAlignment="1">
      <alignment horizontal="left" vertical="top" wrapText="1"/>
    </xf>
    <xf numFmtId="164" fontId="12" fillId="3" borderId="0" xfId="0" applyNumberFormat="1" applyFont="1" applyFill="1" applyAlignment="1">
      <alignment horizontal="center" vertical="center"/>
    </xf>
    <xf numFmtId="0" fontId="14" fillId="2" borderId="0" xfId="0" applyFont="1" applyFill="1" applyAlignment="1">
      <alignment horizontal="left" vertical="center"/>
    </xf>
    <xf numFmtId="0" fontId="30" fillId="9" borderId="13" xfId="0" applyFont="1" applyFill="1" applyBorder="1" applyAlignment="1">
      <alignment horizontal="left" vertical="center" wrapText="1" indent="1"/>
    </xf>
    <xf numFmtId="0" fontId="0" fillId="9" borderId="13" xfId="0" applyFill="1" applyBorder="1"/>
    <xf numFmtId="0" fontId="0" fillId="7" borderId="12" xfId="0" applyFill="1" applyBorder="1" applyAlignment="1">
      <alignment horizontal="left" vertical="center" wrapText="1" indent="1"/>
    </xf>
    <xf numFmtId="0" fontId="25" fillId="3" borderId="6" xfId="0" applyFont="1" applyFill="1" applyBorder="1" applyAlignment="1">
      <alignment horizontal="left" vertical="top" wrapText="1"/>
    </xf>
    <xf numFmtId="0" fontId="0" fillId="0" borderId="9" xfId="0" applyBorder="1"/>
    <xf numFmtId="0" fontId="0" fillId="0" borderId="10" xfId="0" applyBorder="1"/>
    <xf numFmtId="0" fontId="26" fillId="2" borderId="0" xfId="0" applyFont="1" applyFill="1" applyAlignment="1">
      <alignment horizontal="left" vertical="center" wrapText="1"/>
    </xf>
    <xf numFmtId="0" fontId="22" fillId="5" borderId="0" xfId="0" applyFont="1" applyFill="1" applyAlignment="1">
      <alignment horizontal="left" vertical="top" wrapText="1"/>
    </xf>
    <xf numFmtId="0" fontId="27" fillId="2" borderId="0" xfId="0" applyFont="1" applyFill="1" applyAlignment="1">
      <alignment horizontal="left" vertical="top" wrapText="1"/>
    </xf>
    <xf numFmtId="0" fontId="8" fillId="3" borderId="1" xfId="0" applyFont="1" applyFill="1" applyBorder="1"/>
    <xf numFmtId="0" fontId="18" fillId="2" borderId="0" xfId="0" applyFont="1" applyFill="1" applyAlignment="1">
      <alignment horizontal="left" vertical="center" wrapText="1"/>
    </xf>
    <xf numFmtId="164" fontId="12" fillId="3" borderId="0" xfId="0" applyNumberFormat="1" applyFont="1" applyFill="1" applyAlignment="1">
      <alignment horizontal="left" vertical="center"/>
    </xf>
    <xf numFmtId="0" fontId="3" fillId="3" borderId="0" xfId="0" applyFont="1" applyFill="1" applyAlignment="1">
      <alignment horizontal="left" vertical="top" wrapText="1"/>
    </xf>
    <xf numFmtId="0" fontId="22" fillId="3" borderId="0" xfId="0" applyFont="1" applyFill="1" applyAlignment="1">
      <alignment horizontal="left" vertical="center" wrapText="1"/>
    </xf>
    <xf numFmtId="0" fontId="1" fillId="3" borderId="4" xfId="0" applyFont="1" applyFill="1" applyBorder="1" applyAlignment="1">
      <alignment horizontal="left" vertical="top" wrapText="1"/>
    </xf>
    <xf numFmtId="0" fontId="36" fillId="11" borderId="4" xfId="0" applyFont="1" applyFill="1" applyBorder="1" applyAlignment="1">
      <alignment horizontal="center" vertical="center" wrapText="1"/>
    </xf>
    <xf numFmtId="0" fontId="17" fillId="3" borderId="15" xfId="0" applyFont="1" applyFill="1" applyBorder="1" applyAlignment="1">
      <alignment horizontal="left" vertical="top" wrapText="1"/>
    </xf>
    <xf numFmtId="0" fontId="19" fillId="3" borderId="15" xfId="0" applyFont="1" applyFill="1" applyBorder="1" applyAlignment="1">
      <alignment horizontal="left" vertical="top" wrapText="1"/>
    </xf>
    <xf numFmtId="0" fontId="12" fillId="3" borderId="15" xfId="0" applyFont="1" applyFill="1" applyBorder="1" applyAlignment="1">
      <alignment horizontal="left" vertical="top" wrapText="1"/>
    </xf>
    <xf numFmtId="0" fontId="19" fillId="3" borderId="16"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18" xfId="0" applyFont="1" applyFill="1" applyBorder="1" applyAlignment="1">
      <alignment horizontal="left" vertical="top" wrapText="1"/>
    </xf>
    <xf numFmtId="0" fontId="17" fillId="3" borderId="17" xfId="0" applyFont="1" applyFill="1" applyBorder="1" applyAlignment="1">
      <alignment horizontal="left" vertical="center" wrapText="1"/>
    </xf>
    <xf numFmtId="0" fontId="19" fillId="3" borderId="17"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19" fillId="3" borderId="14"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37" fillId="11" borderId="4" xfId="0" applyFont="1" applyFill="1" applyBorder="1" applyAlignment="1">
      <alignment horizontal="center" vertical="center" wrapText="1"/>
    </xf>
    <xf numFmtId="0" fontId="39" fillId="12" borderId="21" xfId="0" applyFont="1" applyFill="1" applyBorder="1" applyAlignment="1">
      <alignment horizontal="center" vertical="center"/>
    </xf>
    <xf numFmtId="0" fontId="22" fillId="3" borderId="22" xfId="0" applyFont="1" applyFill="1" applyBorder="1" applyAlignment="1">
      <alignment horizontal="left" vertical="top" wrapText="1"/>
    </xf>
    <xf numFmtId="0" fontId="22" fillId="3" borderId="23" xfId="0" applyFont="1" applyFill="1" applyBorder="1" applyAlignment="1">
      <alignment horizontal="left" vertical="top" wrapText="1"/>
    </xf>
    <xf numFmtId="0" fontId="38" fillId="13" borderId="4" xfId="0" applyFont="1" applyFill="1" applyBorder="1" applyAlignment="1">
      <alignment horizontal="left" vertical="center" wrapText="1"/>
    </xf>
    <xf numFmtId="0" fontId="38" fillId="13" borderId="4" xfId="0" applyFont="1" applyFill="1" applyBorder="1" applyAlignment="1">
      <alignment horizontal="center" vertical="center" wrapText="1"/>
    </xf>
    <xf numFmtId="0" fontId="38" fillId="5" borderId="0" xfId="0" applyFont="1" applyFill="1" applyAlignment="1">
      <alignment horizontal="left" vertical="top" wrapText="1"/>
    </xf>
    <xf numFmtId="0" fontId="40" fillId="0" borderId="0" xfId="0" applyFont="1"/>
    <xf numFmtId="0" fontId="39" fillId="12" borderId="20" xfId="0" applyFont="1" applyFill="1" applyBorder="1" applyAlignment="1">
      <alignment horizontal="center" vertical="center"/>
    </xf>
    <xf numFmtId="0" fontId="13" fillId="13" borderId="15" xfId="0" applyFont="1" applyFill="1" applyBorder="1" applyAlignment="1">
      <alignment horizontal="left" vertical="top" wrapText="1"/>
    </xf>
    <xf numFmtId="0" fontId="19" fillId="3" borderId="15" xfId="0" applyFont="1" applyFill="1" applyBorder="1" applyAlignment="1">
      <alignment horizontal="left" vertical="top" wrapText="1"/>
    </xf>
    <xf numFmtId="0" fontId="0" fillId="0" borderId="15" xfId="0" applyBorder="1"/>
    <xf numFmtId="0" fontId="13" fillId="13" borderId="19" xfId="0" applyFont="1" applyFill="1" applyBorder="1" applyAlignment="1">
      <alignment horizontal="left" vertical="top" wrapText="1"/>
    </xf>
    <xf numFmtId="0" fontId="19" fillId="3" borderId="19" xfId="0" applyFont="1" applyFill="1" applyBorder="1" applyAlignment="1">
      <alignment horizontal="left" vertical="top" wrapText="1"/>
    </xf>
    <xf numFmtId="0" fontId="0" fillId="0" borderId="19" xfId="0" applyBorder="1"/>
    <xf numFmtId="0" fontId="41" fillId="3" borderId="16" xfId="0" applyFont="1" applyFill="1" applyBorder="1" applyAlignment="1">
      <alignment horizontal="left" vertical="center" wrapText="1"/>
    </xf>
    <xf numFmtId="0" fontId="41" fillId="3" borderId="18" xfId="0" applyFont="1" applyFill="1" applyBorder="1" applyAlignment="1">
      <alignment horizontal="left" vertical="center" wrapText="1"/>
    </xf>
    <xf numFmtId="0" fontId="42" fillId="5" borderId="0" xfId="0" applyFont="1" applyFill="1" applyAlignment="1">
      <alignment horizontal="left" vertical="center" wrapText="1"/>
    </xf>
    <xf numFmtId="0" fontId="43" fillId="0" borderId="0" xfId="0" applyFont="1" applyAlignment="1">
      <alignment vertical="center"/>
    </xf>
    <xf numFmtId="0" fontId="44" fillId="14" borderId="0" xfId="0" applyFont="1" applyFill="1" applyAlignment="1">
      <alignment horizontal="left" vertical="center" wrapText="1"/>
    </xf>
    <xf numFmtId="0" fontId="45" fillId="15" borderId="0" xfId="0" applyFont="1" applyFill="1"/>
    <xf numFmtId="0" fontId="46" fillId="3" borderId="0" xfId="0" applyFont="1" applyFill="1" applyAlignment="1">
      <alignment horizontal="left" vertical="center" wrapText="1"/>
    </xf>
    <xf numFmtId="0" fontId="0" fillId="10" borderId="0" xfId="0" applyFill="1"/>
    <xf numFmtId="0" fontId="33" fillId="8" borderId="13" xfId="0" applyFont="1" applyFill="1" applyBorder="1" applyAlignment="1">
      <alignment vertical="center"/>
    </xf>
  </cellXfs>
  <cellStyles count="1">
    <cellStyle name="Normal" xfId="0" builtinId="0"/>
  </cellStyles>
  <dxfs count="148">
    <dxf>
      <fill>
        <patternFill>
          <bgColor rgb="FFC9E9D6"/>
        </patternFill>
      </fill>
    </dxf>
    <dxf>
      <fill>
        <patternFill>
          <bgColor rgb="FFC9E9D6"/>
        </patternFill>
      </fill>
    </dxf>
    <dxf>
      <fill>
        <patternFill>
          <bgColor rgb="FFC9E9D6"/>
        </patternFill>
      </fill>
    </dxf>
    <dxf>
      <fill>
        <patternFill>
          <bgColor rgb="FFC9E9D6"/>
        </patternFill>
      </fill>
    </dxf>
    <dxf>
      <fill>
        <patternFill>
          <bgColor rgb="FFC9E9D6"/>
        </patternFill>
      </fill>
    </dxf>
    <dxf>
      <fill>
        <patternFill>
          <bgColor rgb="FFC9E9D6"/>
        </patternFill>
      </fill>
    </dxf>
    <dxf>
      <fill>
        <patternFill>
          <bgColor rgb="FFC9E9D6"/>
        </patternFill>
      </fill>
    </dxf>
    <dxf>
      <fill>
        <patternFill>
          <bgColor rgb="FFC9E9D6"/>
        </patternFill>
      </fill>
    </dxf>
    <dxf>
      <font>
        <i/>
        <sz val="9"/>
        <color rgb="FF9A9A93"/>
        <name val="Arial"/>
        <charset val="1"/>
      </font>
    </dxf>
    <dxf>
      <fill>
        <patternFill>
          <bgColor rgb="FFC9E9D6"/>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ill>
        <patternFill>
          <bgColor rgb="FFC9E9D6"/>
        </patternFill>
      </fill>
    </dxf>
    <dxf>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ont>
        <i/>
        <sz val="10"/>
        <color rgb="FF8A8A85"/>
        <name val="Arial"/>
        <charset val="1"/>
      </font>
      <fill>
        <patternFill>
          <bgColor rgb="FFF2F2EF"/>
        </patternFill>
      </fill>
    </dxf>
    <dxf>
      <font>
        <b/>
        <sz val="10"/>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ont>
        <i/>
        <sz val="10"/>
        <color rgb="FF8A8A85"/>
        <name val="Arial"/>
        <charset val="1"/>
      </font>
      <fill>
        <patternFill>
          <bgColor rgb="FFF2F2EF"/>
        </patternFill>
      </fill>
    </dxf>
    <dxf>
      <font>
        <b/>
        <sz val="10"/>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ont>
        <b/>
        <sz val="9"/>
        <color rgb="FF27AE60"/>
        <name val="Arial"/>
        <charset val="1"/>
      </font>
      <fill>
        <patternFill>
          <bgColor rgb="FFC9E9D6"/>
        </patternFill>
      </fill>
    </dxf>
    <dxf>
      <font>
        <b/>
        <sz val="9"/>
        <color rgb="FF1A56DB"/>
        <name val="Arial"/>
        <charset val="1"/>
      </font>
      <fill>
        <patternFill>
          <bgColor rgb="FFECEFF6"/>
        </patternFill>
      </fill>
    </dxf>
    <dxf>
      <font>
        <b/>
        <sz val="9"/>
        <color rgb="FF8A5A2B"/>
        <name val="Arial"/>
        <charset val="1"/>
      </font>
      <fill>
        <patternFill>
          <bgColor rgb="FFF4E7D5"/>
        </patternFill>
      </fill>
    </dxf>
    <dxf>
      <font>
        <b/>
        <sz val="10"/>
        <color rgb="FF27AE60"/>
        <name val="Arial"/>
        <charset val="1"/>
      </font>
      <fill>
        <patternFill>
          <bgColor rgb="FFC9E9D6"/>
        </patternFill>
      </fill>
    </dxf>
    <dxf>
      <font>
        <i/>
        <sz val="10"/>
        <color rgb="FF8A8A85"/>
        <name val="Arial"/>
        <charset val="1"/>
      </font>
      <fill>
        <patternFill>
          <bgColor rgb="FFF2F2EF"/>
        </patternFill>
      </fill>
    </dxf>
    <dxf>
      <fill>
        <patternFill>
          <bgColor rgb="FFC9E9D6"/>
        </patternFill>
      </fill>
    </dxf>
    <dxf>
      <font>
        <i/>
        <sz val="9"/>
        <color rgb="FF9A9A93"/>
        <name val="Arial"/>
        <charset val="1"/>
      </font>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ont>
        <b/>
        <sz val="8"/>
        <color rgb="FF8A8A85"/>
        <name val="Arial"/>
        <charset val="1"/>
      </font>
      <fill>
        <patternFill>
          <bgColor rgb="FFF2F2EF"/>
        </patternFill>
      </fill>
    </dxf>
    <dxf>
      <font>
        <b/>
        <sz val="8"/>
        <color rgb="FFF39C12"/>
        <name val="Arial"/>
        <charset val="1"/>
      </font>
      <fill>
        <patternFill>
          <bgColor rgb="FFFDF3E3"/>
        </patternFill>
      </fill>
    </dxf>
    <dxf>
      <font>
        <b/>
        <sz val="8"/>
        <color rgb="FF27AE60"/>
        <name val="Arial"/>
        <charset val="1"/>
      </font>
      <fill>
        <patternFill>
          <bgColor rgb="FFC9E9D6"/>
        </patternFill>
      </fill>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ont>
        <i/>
        <sz val="10"/>
        <color rgb="FF8A8A85"/>
        <name val="Arial"/>
        <charset val="1"/>
      </font>
      <fill>
        <patternFill>
          <bgColor rgb="FFF2F2EF"/>
        </patternFill>
      </fill>
    </dxf>
    <dxf>
      <font>
        <b/>
        <sz val="10"/>
        <color rgb="FF27AE60"/>
        <name val="Arial"/>
        <charset val="1"/>
      </font>
      <fill>
        <patternFill>
          <bgColor rgb="FFC9E9D6"/>
        </patternFill>
      </fill>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ill>
        <patternFill>
          <bgColor rgb="FFC9E9D6"/>
        </patternFill>
      </fill>
    </dxf>
    <dxf>
      <font>
        <i/>
        <sz val="9"/>
        <color rgb="FF9A9A93"/>
        <name val="Arial"/>
        <charset val="1"/>
      </font>
    </dxf>
    <dxf>
      <font>
        <b/>
        <sz val="11"/>
        <color rgb="FFE74C3C"/>
        <name val="Arial"/>
        <charset val="1"/>
      </font>
    </dxf>
    <dxf>
      <font>
        <b/>
        <sz val="11"/>
        <color rgb="FFF39C12"/>
        <name val="Arial"/>
        <charset val="1"/>
      </font>
    </dxf>
    <dxf>
      <font>
        <b/>
        <sz val="11"/>
        <color rgb="FF27AE60"/>
        <name val="Arial"/>
        <charset val="1"/>
      </font>
    </dxf>
    <dxf>
      <fill>
        <patternFill>
          <bgColor rgb="FFF2F2EF"/>
        </patternFill>
      </fill>
    </dxf>
    <dxf>
      <fill>
        <patternFill>
          <bgColor rgb="FFF2F2EF"/>
        </patternFill>
      </fill>
    </dxf>
    <dxf>
      <fill>
        <patternFill>
          <bgColor rgb="FFF2F2EF"/>
        </patternFill>
      </fill>
    </dxf>
    <dxf>
      <fill>
        <patternFill>
          <bgColor rgb="FFF2F2E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A5A2B"/>
      <rgbColor rgb="FF800080"/>
      <rgbColor rgb="FF008080"/>
      <rgbColor rgb="FFC0C0C0"/>
      <rgbColor rgb="FF8A8A85"/>
      <rgbColor rgb="FF9999FF"/>
      <rgbColor rgb="FF993366"/>
      <rgbColor rgb="FFFDF3E3"/>
      <rgbColor rgb="FFECEFF6"/>
      <rgbColor rgb="FF660066"/>
      <rgbColor rgb="FFFF8080"/>
      <rgbColor rgb="FF1A56DB"/>
      <rgbColor rgb="FFE5E5E0"/>
      <rgbColor rgb="FF000080"/>
      <rgbColor rgb="FFFF00FF"/>
      <rgbColor rgb="FFFFFF00"/>
      <rgbColor rgb="FF00FFFF"/>
      <rgbColor rgb="FF800080"/>
      <rgbColor rgb="FF800000"/>
      <rgbColor rgb="FF008080"/>
      <rgbColor rgb="FF0000FF"/>
      <rgbColor rgb="FF00CCFF"/>
      <rgbColor rgb="FFF2F2EF"/>
      <rgbColor rgb="FFC9E9D6"/>
      <rgbColor rgb="FFF4E7D5"/>
      <rgbColor rgb="FF99CCFF"/>
      <rgbColor rgb="FFFF99CC"/>
      <rgbColor rgb="FFCC99FF"/>
      <rgbColor rgb="FFFAFAF8"/>
      <rgbColor rgb="FF3366FF"/>
      <rgbColor rgb="FF33CCCC"/>
      <rgbColor rgb="FF99CC00"/>
      <rgbColor rgb="FFFFCC00"/>
      <rgbColor rgb="FFF39C12"/>
      <rgbColor rgb="FFE74C3C"/>
      <rgbColor rgb="FF666699"/>
      <rgbColor rgb="FF9A9A93"/>
      <rgbColor rgb="FF003366"/>
      <rgbColor rgb="FF27AE60"/>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1A56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novapolis.fr/le-livr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inovapolis.fr/le-livr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inovapolis.fr/le-livr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inovapolis.fr/le-liv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1111"/>
    <pageSetUpPr fitToPage="1"/>
  </sheetPr>
  <dimension ref="A1:E34"/>
  <sheetViews>
    <sheetView showGridLines="0" tabSelected="1" view="pageBreakPreview" zoomScale="205" zoomScaleNormal="100" zoomScaleSheetLayoutView="205" zoomScalePageLayoutView="130" workbookViewId="0">
      <selection activeCell="B13" sqref="B13"/>
    </sheetView>
  </sheetViews>
  <sheetFormatPr baseColWidth="10" defaultColWidth="9.06640625" defaultRowHeight="14.25" x14ac:dyDescent="0.45"/>
  <cols>
    <col min="1" max="1" width="4" customWidth="1"/>
    <col min="2" max="2" width="88" customWidth="1"/>
    <col min="3" max="3" width="4" customWidth="1"/>
    <col min="4" max="5" width="13" hidden="1" customWidth="1"/>
  </cols>
  <sheetData>
    <row r="1" spans="1:5" ht="34.049999999999997" customHeight="1" x14ac:dyDescent="0.45">
      <c r="A1" s="38"/>
      <c r="B1" s="39"/>
      <c r="C1" s="39"/>
      <c r="D1" s="39"/>
      <c r="E1" s="39"/>
    </row>
    <row r="2" spans="1:5" x14ac:dyDescent="0.45">
      <c r="A2" s="39"/>
      <c r="B2" s="39"/>
      <c r="C2" s="39"/>
      <c r="D2" s="39"/>
      <c r="E2" s="39"/>
    </row>
    <row r="3" spans="1:5" ht="54" customHeight="1" x14ac:dyDescent="0.8">
      <c r="A3" s="39"/>
      <c r="B3" s="40" t="s">
        <v>0</v>
      </c>
      <c r="C3" s="39"/>
      <c r="D3" s="39"/>
      <c r="E3" s="39"/>
    </row>
    <row r="4" spans="1:5" ht="24" customHeight="1" x14ac:dyDescent="0.45">
      <c r="A4" s="39"/>
      <c r="B4" s="41" t="s">
        <v>1</v>
      </c>
      <c r="C4" s="39"/>
      <c r="D4" s="39"/>
      <c r="E4" s="39"/>
    </row>
    <row r="5" spans="1:5" x14ac:dyDescent="0.45">
      <c r="A5" s="39"/>
      <c r="B5" s="39"/>
      <c r="C5" s="39"/>
      <c r="D5" s="39"/>
      <c r="E5" s="39"/>
    </row>
    <row r="6" spans="1:5" ht="21.75" customHeight="1" x14ac:dyDescent="0.45">
      <c r="A6" s="42"/>
      <c r="B6" s="136" t="s">
        <v>2</v>
      </c>
      <c r="C6" s="42"/>
      <c r="D6" s="42"/>
      <c r="E6" s="42"/>
    </row>
    <row r="8" spans="1:5" ht="14.25" customHeight="1" x14ac:dyDescent="0.45">
      <c r="B8" s="1" t="s">
        <v>3</v>
      </c>
    </row>
    <row r="9" spans="1:5" ht="19.5" customHeight="1" x14ac:dyDescent="0.45">
      <c r="B9" s="2" t="s">
        <v>4</v>
      </c>
    </row>
    <row r="10" spans="1:5" ht="30" customHeight="1" x14ac:dyDescent="0.45">
      <c r="B10" s="3" t="s">
        <v>5</v>
      </c>
    </row>
    <row r="12" spans="1:5" ht="19.5" customHeight="1" x14ac:dyDescent="0.45">
      <c r="B12" s="2" t="s">
        <v>6</v>
      </c>
    </row>
    <row r="13" spans="1:5" ht="30" customHeight="1" x14ac:dyDescent="0.45">
      <c r="B13" s="3" t="s">
        <v>7</v>
      </c>
    </row>
    <row r="15" spans="1:5" ht="19.5" customHeight="1" x14ac:dyDescent="0.45">
      <c r="B15" s="2" t="s">
        <v>8</v>
      </c>
    </row>
    <row r="16" spans="1:5" ht="43.5" customHeight="1" x14ac:dyDescent="0.45">
      <c r="B16" s="3" t="s">
        <v>9</v>
      </c>
    </row>
    <row r="18" spans="2:2" ht="19.5" customHeight="1" x14ac:dyDescent="0.45">
      <c r="B18" s="2" t="s">
        <v>10</v>
      </c>
    </row>
    <row r="19" spans="2:2" ht="16.5" customHeight="1" x14ac:dyDescent="0.45">
      <c r="B19" s="3" t="s">
        <v>11</v>
      </c>
    </row>
    <row r="21" spans="2:2" ht="19.5" customHeight="1" x14ac:dyDescent="0.45">
      <c r="B21" s="2" t="s">
        <v>12</v>
      </c>
    </row>
    <row r="22" spans="2:2" ht="30" customHeight="1" x14ac:dyDescent="0.45">
      <c r="B22" s="3" t="s">
        <v>13</v>
      </c>
    </row>
    <row r="24" spans="2:2" ht="19.5" customHeight="1" x14ac:dyDescent="0.45">
      <c r="B24" s="2" t="s">
        <v>14</v>
      </c>
    </row>
    <row r="25" spans="2:2" ht="30" customHeight="1" x14ac:dyDescent="0.45">
      <c r="B25" s="3" t="s">
        <v>15</v>
      </c>
    </row>
    <row r="28" spans="2:2" ht="14.25" customHeight="1" x14ac:dyDescent="0.45">
      <c r="B28" s="1" t="s">
        <v>16</v>
      </c>
    </row>
    <row r="29" spans="2:2" ht="39.75" customHeight="1" x14ac:dyDescent="0.45">
      <c r="B29" s="4" t="s">
        <v>17</v>
      </c>
    </row>
    <row r="31" spans="2:2" ht="37.5" customHeight="1" x14ac:dyDescent="0.45">
      <c r="B31" s="3" t="s">
        <v>18</v>
      </c>
    </row>
    <row r="33" spans="2:2" ht="15" customHeight="1" x14ac:dyDescent="0.45">
      <c r="B33" s="5" t="s">
        <v>19</v>
      </c>
    </row>
    <row r="34" spans="2:2" ht="14.25" customHeight="1" x14ac:dyDescent="0.45">
      <c r="B34" s="6" t="s">
        <v>20</v>
      </c>
    </row>
  </sheetData>
  <sheetProtection sheet="1" formatCells="0" formatColumns="0" formatRows="0"/>
  <hyperlinks>
    <hyperlink ref="B34" r:id="rId1" xr:uid="{00000000-0004-0000-0000-000000000000}"/>
  </hyperlinks>
  <pageMargins left="0.5" right="0.5" top="0.6" bottom="0.6" header="0.25" footer="0.25"/>
  <pageSetup paperSize="9" scale="96" fitToHeight="0" orientation="portrait" horizontalDpi="300" verticalDpi="300" r:id="rId2"/>
  <headerFooter>
    <oddFooter>&amp;L&amp;8 &amp;K8A8A85IRREMPLAÇABLE · le cockpit&amp;R&amp;8 &amp;K8A8A85inovapolis.fr/le-livre   ·   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9A441"/>
    <pageSetUpPr fitToPage="1"/>
  </sheetPr>
  <dimension ref="A1:S116"/>
  <sheetViews>
    <sheetView showGridLines="0" view="pageBreakPreview" zoomScale="190" zoomScaleNormal="100" zoomScaleSheetLayoutView="190" workbookViewId="0">
      <selection activeCell="B17" sqref="B17:E17"/>
    </sheetView>
  </sheetViews>
  <sheetFormatPr baseColWidth="10" defaultColWidth="9.06640625" defaultRowHeight="14.25" x14ac:dyDescent="0.45"/>
  <cols>
    <col min="1" max="1" width="27" customWidth="1"/>
    <col min="2" max="2" width="13" customWidth="1"/>
    <col min="3" max="3" width="10" customWidth="1"/>
    <col min="4" max="4" width="22" customWidth="1"/>
    <col min="5" max="6" width="16" customWidth="1"/>
    <col min="7" max="7" width="12" hidden="1" customWidth="1"/>
    <col min="8" max="18" width="13" hidden="1" customWidth="1"/>
  </cols>
  <sheetData>
    <row r="1" spans="1:19" ht="34.049999999999997" customHeight="1" x14ac:dyDescent="0.45">
      <c r="A1" s="72" t="s">
        <v>21</v>
      </c>
      <c r="B1" s="73"/>
      <c r="C1" s="73"/>
      <c r="D1" s="73"/>
      <c r="E1" s="73"/>
      <c r="F1" s="73"/>
      <c r="G1" s="7"/>
      <c r="H1" s="7"/>
      <c r="I1" s="7"/>
      <c r="J1" s="7"/>
      <c r="K1" s="7"/>
      <c r="L1" s="7"/>
      <c r="M1" s="7"/>
      <c r="N1" s="7"/>
      <c r="O1" s="7"/>
      <c r="P1" s="7"/>
      <c r="Q1" s="7"/>
      <c r="R1" s="7"/>
      <c r="S1" s="7"/>
    </row>
    <row r="2" spans="1:19" ht="30" customHeight="1" x14ac:dyDescent="0.45">
      <c r="A2" s="64" t="s">
        <v>22</v>
      </c>
      <c r="B2" s="65"/>
      <c r="C2" s="65"/>
      <c r="D2" s="65"/>
      <c r="E2" s="65"/>
      <c r="F2" s="65"/>
      <c r="G2" s="7"/>
      <c r="H2" s="7"/>
      <c r="I2" s="7"/>
      <c r="J2" s="7"/>
      <c r="K2" s="7"/>
      <c r="L2" s="7"/>
      <c r="M2" s="7"/>
      <c r="N2" s="7"/>
      <c r="O2" s="7"/>
      <c r="P2" s="7"/>
      <c r="Q2" s="7"/>
      <c r="R2" s="7"/>
      <c r="S2" s="7"/>
    </row>
    <row r="3" spans="1:19" ht="22.05" customHeight="1" x14ac:dyDescent="0.45">
      <c r="A3" s="62" t="s">
        <v>23</v>
      </c>
      <c r="B3" s="63"/>
      <c r="C3" s="63"/>
      <c r="D3" s="63"/>
      <c r="E3" s="63"/>
      <c r="F3" s="63"/>
      <c r="G3" s="7"/>
      <c r="H3" s="7"/>
      <c r="I3" s="7"/>
      <c r="J3" s="7"/>
      <c r="K3" s="7"/>
      <c r="L3" s="7"/>
      <c r="M3" s="7"/>
      <c r="N3" s="7"/>
      <c r="O3" s="7"/>
      <c r="P3" s="7"/>
      <c r="Q3" s="7"/>
      <c r="R3" s="7"/>
      <c r="S3" s="7"/>
    </row>
    <row r="4" spans="1:19" ht="24" customHeight="1" x14ac:dyDescent="0.45">
      <c r="A4" s="56" t="s">
        <v>24</v>
      </c>
      <c r="B4" s="57"/>
      <c r="C4" s="57"/>
      <c r="D4" s="57"/>
      <c r="E4" s="57"/>
      <c r="F4" s="57"/>
      <c r="G4" s="7"/>
      <c r="H4" s="7"/>
      <c r="I4" s="7"/>
      <c r="J4" s="7"/>
      <c r="K4" s="7"/>
      <c r="L4" s="7"/>
      <c r="M4" s="7"/>
      <c r="N4" s="7"/>
      <c r="O4" s="7"/>
      <c r="P4" s="7"/>
      <c r="Q4" s="7"/>
      <c r="R4" s="7"/>
      <c r="S4" s="7"/>
    </row>
    <row r="5" spans="1:19" ht="36" customHeight="1" x14ac:dyDescent="0.45">
      <c r="A5" s="68" t="str">
        <f>IF(O60&lt;999,P60,IF(O61&lt;999,P61,IF(O62&lt;999,P62,IF(O63&lt;999,P63,IF(O64&lt;999,P64,IF(O65&lt;999,P65,IF(O66&lt;999,P66,IF(O67&lt;999,P67,IF(O68&lt;999,P68,IF(O69&lt;999,P69,IF(O70&lt;999,P70,IF(O71&lt;999,P71,IF(O72&lt;999,P72,IF(O73&lt;999,P73,IF(O74&lt;999,P74,"Les quinze gestes sont faits. Le plan ne se termine pas, il repart : un écart chasse l’autre, et le prochain lundi vous trouve prêt.")))))))))))))))</f>
        <v>Chapitre 1 — écrivez la question qui vous occupe, puis reformulez-la jusqu’à en être le sujet. Dix minutes, ce soir.</v>
      </c>
      <c r="B5" s="52"/>
      <c r="C5" s="52"/>
      <c r="D5" s="52"/>
      <c r="E5" s="52"/>
      <c r="F5" s="52"/>
      <c r="G5" s="7"/>
      <c r="H5" s="7"/>
      <c r="I5" s="7"/>
      <c r="J5" s="7"/>
      <c r="K5" s="7"/>
      <c r="L5" s="7"/>
      <c r="M5" s="7"/>
      <c r="N5" s="7"/>
      <c r="O5" s="7"/>
      <c r="P5" s="7"/>
      <c r="Q5" s="7"/>
      <c r="R5" s="7"/>
      <c r="S5" s="7"/>
    </row>
    <row r="6" spans="1:19" ht="14.25" customHeight="1" x14ac:dyDescent="0.45">
      <c r="A6" s="7"/>
      <c r="B6" s="7"/>
      <c r="C6" s="7"/>
      <c r="D6" s="7"/>
      <c r="E6" s="7"/>
      <c r="F6" s="7"/>
      <c r="G6" s="7"/>
      <c r="H6" s="7"/>
      <c r="I6" s="7"/>
      <c r="J6" s="7"/>
      <c r="K6" s="7"/>
      <c r="L6" s="7"/>
      <c r="M6" s="7"/>
      <c r="N6" s="7"/>
      <c r="O6" s="7"/>
      <c r="P6" s="7"/>
      <c r="Q6" s="7"/>
      <c r="R6" s="7"/>
      <c r="S6" s="7"/>
    </row>
    <row r="7" spans="1:19" ht="24" customHeight="1" x14ac:dyDescent="0.45">
      <c r="A7" s="56" t="s">
        <v>25</v>
      </c>
      <c r="B7" s="57"/>
      <c r="C7" s="57"/>
      <c r="D7" s="57"/>
      <c r="E7" s="57"/>
      <c r="F7" s="57"/>
      <c r="G7" s="7"/>
      <c r="H7" s="7"/>
      <c r="I7" s="7"/>
      <c r="J7" s="7"/>
      <c r="K7" s="7"/>
      <c r="L7" s="7"/>
      <c r="M7" s="7"/>
      <c r="N7" s="7"/>
      <c r="O7" s="7"/>
      <c r="P7" s="7"/>
      <c r="Q7" s="7"/>
      <c r="R7" s="7"/>
      <c r="S7" s="7"/>
    </row>
    <row r="8" spans="1:19" ht="25.5" customHeight="1" x14ac:dyDescent="0.45">
      <c r="A8" s="9" t="str">
        <f>(MIN('1-Voir clair'!Z2,'1-Voir clair'!Z1)+MIN('2-Se situer'!Z2,'2-Se situer'!Z1)+MIN('3-Se déplacer'!Z2,'3-Se déplacer'!Z1)+MIN('4-Prendre son avance'!Z2,'4-Prendre son avance'!Z1))&amp;IF((MIN('1-Voir clair'!Z2,'1-Voir clair'!Z1)+MIN('2-Se situer'!Z2,'2-Se situer'!Z1)+MIN('3-Se déplacer'!Z2,'3-Se déplacer'!Z1)+MIN('4-Prendre son avance'!Z2,'4-Prendre son avance'!Z1))&gt;1," gestes sur "," geste sur ")&amp;('1-Voir clair'!Z1+'2-Se situer'!Z1+'3-Se déplacer'!Z1+'4-Prendre son avance'!Z1)</f>
        <v>0 geste sur 14</v>
      </c>
      <c r="B8" s="70">
        <f>IF(('1-Voir clair'!Z1+'2-Se situer'!Z1+'3-Se déplacer'!Z1+'4-Prendre son avance'!Z1)=0,0,(MIN('1-Voir clair'!Z2,'1-Voir clair'!Z1)+MIN('2-Se situer'!Z2,'2-Se situer'!Z1)+MIN('3-Se déplacer'!Z2,'3-Se déplacer'!Z1)+MIN('4-Prendre son avance'!Z2,'4-Prendre son avance'!Z1))/('1-Voir clair'!Z1+'2-Se situer'!Z1+'3-Se déplacer'!Z1+'4-Prendre son avance'!Z1))</f>
        <v>0</v>
      </c>
      <c r="C8" s="52"/>
      <c r="D8" s="52"/>
      <c r="E8" s="52"/>
      <c r="F8" s="52"/>
      <c r="G8" s="7"/>
      <c r="H8" s="7"/>
      <c r="I8" s="7"/>
      <c r="J8" s="7"/>
      <c r="K8" s="7"/>
      <c r="L8" s="7"/>
      <c r="M8" s="7"/>
      <c r="N8" s="7"/>
      <c r="O8" s="7"/>
      <c r="P8" s="7"/>
      <c r="Q8" s="7"/>
      <c r="R8" s="7"/>
      <c r="S8" s="7"/>
    </row>
    <row r="9" spans="1:19" ht="19.5" customHeight="1" x14ac:dyDescent="0.45">
      <c r="A9" s="10" t="s">
        <v>26</v>
      </c>
      <c r="B9" s="11" t="str">
        <f>MIN('1-Voir clair'!Z2,'1-Voir clair'!Z1)&amp;" / "&amp;'1-Voir clair'!Z1</f>
        <v>0 / 3</v>
      </c>
      <c r="C9" s="12">
        <f>IF('1-Voir clair'!Z1=0,0,MIN('1-Voir clair'!Z2,'1-Voir clair'!Z1)/'1-Voir clair'!Z1)</f>
        <v>0</v>
      </c>
      <c r="D9" s="7"/>
      <c r="E9" s="7"/>
      <c r="F9" s="13" t="s">
        <v>27</v>
      </c>
      <c r="G9" s="7"/>
      <c r="H9" s="7"/>
      <c r="I9" s="7"/>
      <c r="J9" s="7"/>
      <c r="K9" s="7"/>
      <c r="L9" s="7"/>
      <c r="M9" s="7"/>
      <c r="N9" s="7"/>
      <c r="O9" s="7"/>
      <c r="P9" s="7"/>
      <c r="Q9" s="7"/>
      <c r="R9" s="7"/>
      <c r="S9" s="7"/>
    </row>
    <row r="10" spans="1:19" ht="19.5" customHeight="1" x14ac:dyDescent="0.45">
      <c r="A10" s="10" t="s">
        <v>28</v>
      </c>
      <c r="B10" s="11" t="str">
        <f>MIN('2-Se situer'!Z2,'2-Se situer'!Z1)&amp;" / "&amp;'2-Se situer'!Z1</f>
        <v>0 / 4</v>
      </c>
      <c r="C10" s="12">
        <f>IF('2-Se situer'!Z1=0,0,MIN('2-Se situer'!Z2,'2-Se situer'!Z1)/'2-Se situer'!Z1)</f>
        <v>0</v>
      </c>
      <c r="D10" s="7"/>
      <c r="E10" s="7"/>
      <c r="F10" s="13" t="s">
        <v>29</v>
      </c>
      <c r="G10" s="7"/>
      <c r="H10" s="7"/>
      <c r="I10" s="7"/>
      <c r="J10" s="7"/>
      <c r="K10" s="7"/>
      <c r="L10" s="7"/>
      <c r="M10" s="7"/>
      <c r="N10" s="7"/>
      <c r="O10" s="7"/>
      <c r="P10" s="7"/>
      <c r="Q10" s="7"/>
      <c r="R10" s="7"/>
      <c r="S10" s="7"/>
    </row>
    <row r="11" spans="1:19" ht="19.5" customHeight="1" x14ac:dyDescent="0.45">
      <c r="A11" s="10" t="s">
        <v>30</v>
      </c>
      <c r="B11" s="11" t="str">
        <f>MIN('3-Se déplacer'!Z2,'3-Se déplacer'!Z1)&amp;" / "&amp;'3-Se déplacer'!Z1</f>
        <v>0 / 3</v>
      </c>
      <c r="C11" s="12">
        <f>IF('3-Se déplacer'!Z1=0,0,MIN('3-Se déplacer'!Z2,'3-Se déplacer'!Z1)/'3-Se déplacer'!Z1)</f>
        <v>0</v>
      </c>
      <c r="D11" s="7"/>
      <c r="E11" s="7"/>
      <c r="F11" s="13" t="s">
        <v>31</v>
      </c>
      <c r="G11" s="7"/>
      <c r="H11" s="7"/>
      <c r="I11" s="7"/>
      <c r="J11" s="7"/>
      <c r="K11" s="7"/>
      <c r="L11" s="7"/>
      <c r="M11" s="7"/>
      <c r="N11" s="7"/>
      <c r="O11" s="7"/>
      <c r="P11" s="7"/>
      <c r="Q11" s="7"/>
      <c r="R11" s="7"/>
      <c r="S11" s="7"/>
    </row>
    <row r="12" spans="1:19" ht="19.5" customHeight="1" x14ac:dyDescent="0.45">
      <c r="A12" s="10" t="s">
        <v>32</v>
      </c>
      <c r="B12" s="11" t="str">
        <f>MIN('4-Prendre son avance'!Z2,'4-Prendre son avance'!Z1)&amp;" / "&amp;'4-Prendre son avance'!Z1</f>
        <v>0 / 4</v>
      </c>
      <c r="C12" s="12">
        <f>IF('4-Prendre son avance'!Z1=0,0,MIN('4-Prendre son avance'!Z2,'4-Prendre son avance'!Z1)/'4-Prendre son avance'!Z1)</f>
        <v>0</v>
      </c>
      <c r="D12" s="7"/>
      <c r="E12" s="7"/>
      <c r="F12" s="13" t="s">
        <v>33</v>
      </c>
      <c r="G12" s="7"/>
      <c r="H12" s="7"/>
      <c r="I12" s="7"/>
      <c r="J12" s="7"/>
      <c r="K12" s="7"/>
      <c r="L12" s="7"/>
      <c r="M12" s="7"/>
      <c r="N12" s="7"/>
      <c r="O12" s="7"/>
      <c r="P12" s="7"/>
      <c r="Q12" s="7"/>
      <c r="R12" s="7"/>
      <c r="S12" s="7"/>
    </row>
    <row r="13" spans="1:19" ht="14.25" customHeight="1" x14ac:dyDescent="0.45">
      <c r="A13" s="7"/>
      <c r="B13" s="7"/>
      <c r="C13" s="7"/>
      <c r="D13" s="7"/>
      <c r="E13" s="7"/>
      <c r="F13" s="7"/>
      <c r="G13" s="7"/>
      <c r="H13" s="7"/>
      <c r="I13" s="7"/>
      <c r="J13" s="7"/>
      <c r="K13" s="7"/>
      <c r="L13" s="7"/>
      <c r="M13" s="7"/>
      <c r="N13" s="7"/>
      <c r="O13" s="7"/>
      <c r="P13" s="7"/>
      <c r="Q13" s="7"/>
      <c r="R13" s="7"/>
      <c r="S13" s="7"/>
    </row>
    <row r="14" spans="1:19" ht="24" customHeight="1" x14ac:dyDescent="0.45">
      <c r="A14" s="56" t="s">
        <v>34</v>
      </c>
      <c r="B14" s="57"/>
      <c r="C14" s="57"/>
      <c r="D14" s="57"/>
      <c r="E14" s="57"/>
      <c r="F14" s="57"/>
      <c r="G14" s="7"/>
      <c r="H14" s="7"/>
      <c r="I14" s="7"/>
      <c r="J14" s="7"/>
      <c r="K14" s="7"/>
      <c r="L14" s="7"/>
      <c r="M14" s="7"/>
      <c r="N14" s="7"/>
      <c r="O14" s="7"/>
      <c r="P14" s="7"/>
      <c r="Q14" s="7"/>
      <c r="R14" s="7"/>
      <c r="S14" s="7"/>
    </row>
    <row r="15" spans="1:19" ht="18" customHeight="1" x14ac:dyDescent="0.45">
      <c r="A15" s="14" t="s">
        <v>35</v>
      </c>
      <c r="B15" s="54" t="str">
        <f>IF(MIN('1-Voir clair'!Z2,'1-Voir clair'!Z1)&gt;='1-Voir clair'!Z1,"✔ mouvement terminé","")</f>
        <v/>
      </c>
      <c r="C15" s="55"/>
      <c r="D15" s="55"/>
      <c r="E15" s="55"/>
      <c r="F15" s="55"/>
      <c r="G15" s="7"/>
      <c r="H15" s="7"/>
      <c r="I15" s="7"/>
      <c r="J15" s="7"/>
      <c r="K15" s="7"/>
      <c r="L15" s="7"/>
      <c r="M15" s="7"/>
      <c r="N15" s="7"/>
      <c r="O15" s="7"/>
      <c r="P15" s="7"/>
      <c r="Q15" s="7"/>
      <c r="R15" s="7"/>
      <c r="S15" s="7"/>
    </row>
    <row r="16" spans="1:19" ht="21" customHeight="1" x14ac:dyDescent="0.45">
      <c r="A16" s="15" t="s">
        <v>36</v>
      </c>
      <c r="B16" s="58" t="str">
        <f>IF(OR('1-Voir clair'!B12="",TRIM('1-Voir clair'!B12)=TRIM('1-Voir clair'!Q12)),"",'1-Voir clair'!B12)</f>
        <v/>
      </c>
      <c r="C16" s="59"/>
      <c r="D16" s="59"/>
      <c r="E16" s="60"/>
      <c r="F16" s="13" t="s">
        <v>37</v>
      </c>
      <c r="G16" s="7"/>
      <c r="H16" s="7"/>
      <c r="I16" s="7"/>
      <c r="J16" s="7"/>
      <c r="K16" s="7"/>
      <c r="L16" s="7"/>
      <c r="M16" s="7"/>
      <c r="N16" s="7"/>
      <c r="O16" s="7"/>
      <c r="P16" s="7"/>
      <c r="Q16" s="7"/>
      <c r="R16" s="7"/>
      <c r="S16" s="7"/>
    </row>
    <row r="17" spans="1:19" ht="21" customHeight="1" x14ac:dyDescent="0.45">
      <c r="A17" s="15" t="s">
        <v>38</v>
      </c>
      <c r="B17" s="58" t="str">
        <f>IF(OR('1-Voir clair'!B32="",TRIM('1-Voir clair'!B32)=TRIM('1-Voir clair'!Q32)),"",'1-Voir clair'!B32)</f>
        <v/>
      </c>
      <c r="C17" s="59"/>
      <c r="D17" s="59"/>
      <c r="E17" s="60"/>
      <c r="F17" s="13" t="s">
        <v>39</v>
      </c>
      <c r="G17" s="7"/>
      <c r="H17" s="7"/>
      <c r="I17" s="7"/>
      <c r="J17" s="7"/>
      <c r="K17" s="7"/>
      <c r="L17" s="7"/>
      <c r="M17" s="7"/>
      <c r="N17" s="7"/>
      <c r="O17" s="7"/>
      <c r="P17" s="7"/>
      <c r="Q17" s="7"/>
      <c r="R17" s="7"/>
      <c r="S17" s="7"/>
    </row>
    <row r="18" spans="1:19" ht="21" customHeight="1" x14ac:dyDescent="0.45">
      <c r="A18" s="15" t="s">
        <v>40</v>
      </c>
      <c r="B18" s="58" t="str">
        <f>IF('1-Voir clair'!A57="","",'1-Voir clair'!A57)</f>
        <v/>
      </c>
      <c r="C18" s="59"/>
      <c r="D18" s="59"/>
      <c r="E18" s="60"/>
      <c r="F18" s="13" t="s">
        <v>41</v>
      </c>
      <c r="G18" s="7"/>
      <c r="H18" s="7"/>
      <c r="I18" s="7"/>
      <c r="J18" s="7"/>
      <c r="K18" s="7"/>
      <c r="L18" s="7"/>
      <c r="M18" s="7"/>
      <c r="N18" s="7"/>
      <c r="O18" s="7"/>
      <c r="P18" s="7"/>
      <c r="Q18" s="7"/>
      <c r="R18" s="7"/>
      <c r="S18" s="7"/>
    </row>
    <row r="19" spans="1:19" ht="18" customHeight="1" x14ac:dyDescent="0.45">
      <c r="A19" s="14" t="s">
        <v>42</v>
      </c>
      <c r="B19" s="54" t="str">
        <f>IF(MIN('2-Se situer'!Z2,'2-Se situer'!Z1)&gt;='2-Se situer'!Z1,"✔ mouvement terminé","")</f>
        <v/>
      </c>
      <c r="C19" s="55"/>
      <c r="D19" s="55"/>
      <c r="E19" s="55"/>
      <c r="F19" s="55"/>
      <c r="G19" s="7"/>
      <c r="H19" s="7"/>
      <c r="I19" s="7"/>
      <c r="J19" s="7"/>
      <c r="K19" s="7"/>
      <c r="L19" s="7"/>
      <c r="M19" s="7"/>
      <c r="N19" s="7"/>
      <c r="O19" s="7"/>
      <c r="P19" s="7"/>
      <c r="Q19" s="7"/>
      <c r="R19" s="7"/>
      <c r="S19" s="7"/>
    </row>
    <row r="20" spans="1:19" ht="21" customHeight="1" x14ac:dyDescent="0.45">
      <c r="A20" s="15" t="s">
        <v>43</v>
      </c>
      <c r="B20" s="58" t="str">
        <f>IF('2-Se situer'!B25+'2-Se situer'!B27=0,"",'2-Se situer'!B25&amp;" se banaliseront, "&amp;'2-Se situer'!B27&amp;" resteront rares")</f>
        <v/>
      </c>
      <c r="C20" s="59"/>
      <c r="D20" s="59"/>
      <c r="E20" s="60"/>
      <c r="F20" s="13" t="s">
        <v>44</v>
      </c>
      <c r="G20" s="7"/>
      <c r="H20" s="7"/>
      <c r="I20" s="7"/>
      <c r="J20" s="7"/>
      <c r="K20" s="7"/>
      <c r="L20" s="7"/>
      <c r="M20" s="7"/>
      <c r="N20" s="7"/>
      <c r="O20" s="7"/>
      <c r="P20" s="7"/>
      <c r="Q20" s="7"/>
      <c r="R20" s="7"/>
      <c r="S20" s="7"/>
    </row>
    <row r="21" spans="1:19" ht="21" customHeight="1" x14ac:dyDescent="0.45">
      <c r="A21" s="15" t="s">
        <v>45</v>
      </c>
      <c r="B21" s="58" t="str">
        <f>IF('2-Se situer'!B59="",IF('2-Se situer'!B57="—","",'2-Se situer'!B57),'2-Se situer'!B59)</f>
        <v/>
      </c>
      <c r="C21" s="59"/>
      <c r="D21" s="59"/>
      <c r="E21" s="60"/>
      <c r="F21" s="13" t="s">
        <v>46</v>
      </c>
      <c r="G21" s="7"/>
      <c r="H21" s="7"/>
      <c r="I21" s="7"/>
      <c r="J21" s="7"/>
      <c r="K21" s="7"/>
      <c r="L21" s="7"/>
      <c r="M21" s="7"/>
      <c r="N21" s="7"/>
      <c r="O21" s="7"/>
      <c r="P21" s="7"/>
      <c r="Q21" s="7"/>
      <c r="R21" s="7"/>
      <c r="S21" s="7"/>
    </row>
    <row r="22" spans="1:19" ht="21" customHeight="1" x14ac:dyDescent="0.45">
      <c r="A22" s="15" t="s">
        <v>47</v>
      </c>
      <c r="B22" s="58" t="str">
        <f>IF(OR('2-Se situer'!B82="",LEFT('2-Se situer'!B82,2)="À "),"",'2-Se situer'!B82)</f>
        <v/>
      </c>
      <c r="C22" s="59"/>
      <c r="D22" s="59"/>
      <c r="E22" s="60"/>
      <c r="F22" s="13" t="s">
        <v>48</v>
      </c>
      <c r="G22" s="7"/>
      <c r="H22" s="7"/>
      <c r="I22" s="7"/>
      <c r="J22" s="7"/>
      <c r="K22" s="7"/>
      <c r="L22" s="7"/>
      <c r="M22" s="7"/>
      <c r="N22" s="7"/>
      <c r="O22" s="7"/>
      <c r="P22" s="7"/>
      <c r="Q22" s="7"/>
      <c r="R22" s="7"/>
      <c r="S22" s="7"/>
    </row>
    <row r="23" spans="1:19" ht="21" customHeight="1" x14ac:dyDescent="0.45">
      <c r="A23" s="15" t="s">
        <v>49</v>
      </c>
      <c r="B23" s="58" t="str">
        <f>IF(IF(OR('2-Se situer'!B98="",TRIM('2-Se situer'!B98)=TRIM('2-Se situer'!Q98)),"",'2-Se situer'!B98)="","",IF(OR('2-Se situer'!B98="",TRIM('2-Se situer'!B98)=TRIM('2-Se situer'!Q98)),"",'2-Se situer'!B98)&amp;IF('2-Se situer'!B102="",""," · terrain "&amp;LOWER('2-Se situer'!B102)))</f>
        <v/>
      </c>
      <c r="C23" s="59"/>
      <c r="D23" s="59"/>
      <c r="E23" s="60"/>
      <c r="F23" s="13" t="s">
        <v>50</v>
      </c>
      <c r="G23" s="7"/>
      <c r="H23" s="7"/>
      <c r="I23" s="7"/>
      <c r="J23" s="7"/>
      <c r="K23" s="7"/>
      <c r="L23" s="7"/>
      <c r="M23" s="7"/>
      <c r="N23" s="7"/>
      <c r="O23" s="7"/>
      <c r="P23" s="7"/>
      <c r="Q23" s="7"/>
      <c r="R23" s="7"/>
      <c r="S23" s="7"/>
    </row>
    <row r="24" spans="1:19" ht="21" customHeight="1" x14ac:dyDescent="0.45">
      <c r="A24" s="16" t="s">
        <v>51</v>
      </c>
      <c r="B24" s="61" t="str">
        <f>IF(OR('2-Se situer'!B104="",LEFT('2-Se situer'!B104,2)="À "),"",'2-Se situer'!B104&amp;IF(IF(OR('2-Se situer'!B105="",TRIM('2-Se situer'!B105)=TRIM('2-Se situer'!Q105)),"",'2-Se situer'!B105)="",""," · "&amp;IF(OR('2-Se situer'!B105="",TRIM('2-Se situer'!B105)=TRIM('2-Se situer'!Q105)),"",'2-Se situer'!B105)))</f>
        <v/>
      </c>
      <c r="C24" s="59"/>
      <c r="D24" s="59"/>
      <c r="E24" s="60"/>
      <c r="F24" s="13" t="s">
        <v>50</v>
      </c>
      <c r="G24" s="7"/>
      <c r="H24" s="7"/>
      <c r="I24" s="7"/>
      <c r="J24" s="7"/>
      <c r="K24" s="7"/>
      <c r="L24" s="7"/>
      <c r="M24" s="7"/>
      <c r="N24" s="7"/>
      <c r="O24" s="7"/>
      <c r="P24" s="7"/>
      <c r="Q24" s="7"/>
      <c r="R24" s="7"/>
      <c r="S24" s="7"/>
    </row>
    <row r="25" spans="1:19" ht="18" customHeight="1" x14ac:dyDescent="0.45">
      <c r="A25" s="14" t="s">
        <v>52</v>
      </c>
      <c r="B25" s="54" t="str">
        <f>IF(MIN('3-Se déplacer'!Z2,'3-Se déplacer'!Z1)&gt;='3-Se déplacer'!Z1,"✔ mouvement terminé","")</f>
        <v/>
      </c>
      <c r="C25" s="55"/>
      <c r="D25" s="55"/>
      <c r="E25" s="55"/>
      <c r="F25" s="55"/>
      <c r="G25" s="7"/>
      <c r="H25" s="7"/>
      <c r="I25" s="7"/>
      <c r="J25" s="7"/>
      <c r="K25" s="7"/>
      <c r="L25" s="7"/>
      <c r="M25" s="7"/>
      <c r="N25" s="7"/>
      <c r="O25" s="7"/>
      <c r="P25" s="7"/>
      <c r="Q25" s="7"/>
      <c r="R25" s="7"/>
      <c r="S25" s="7"/>
    </row>
    <row r="26" spans="1:19" ht="21" customHeight="1" x14ac:dyDescent="0.45">
      <c r="A26" s="15" t="s">
        <v>53</v>
      </c>
      <c r="B26" s="58" t="str">
        <f>IF(OR('3-Se déplacer'!B18="",TRIM('3-Se déplacer'!B18)=TRIM('3-Se déplacer'!Q18)),"",'3-Se déplacer'!B18)</f>
        <v/>
      </c>
      <c r="C26" s="59"/>
      <c r="D26" s="59"/>
      <c r="E26" s="60"/>
      <c r="F26" s="13" t="s">
        <v>54</v>
      </c>
      <c r="G26" s="7"/>
      <c r="H26" s="7"/>
      <c r="I26" s="7"/>
      <c r="J26" s="7"/>
      <c r="K26" s="7"/>
      <c r="L26" s="7"/>
      <c r="M26" s="7"/>
      <c r="N26" s="7"/>
      <c r="O26" s="7"/>
      <c r="P26" s="7"/>
      <c r="Q26" s="7"/>
      <c r="R26" s="7"/>
      <c r="S26" s="7"/>
    </row>
    <row r="27" spans="1:19" ht="21" customHeight="1" x14ac:dyDescent="0.45">
      <c r="A27" s="15" t="s">
        <v>55</v>
      </c>
      <c r="B27" s="58" t="str">
        <f>IF('3-Se déplacer'!B37="","",'3-Se déplacer'!B37)</f>
        <v/>
      </c>
      <c r="C27" s="59"/>
      <c r="D27" s="59"/>
      <c r="E27" s="60"/>
      <c r="F27" s="13" t="s">
        <v>56</v>
      </c>
      <c r="G27" s="7"/>
      <c r="H27" s="7"/>
      <c r="I27" s="7"/>
      <c r="J27" s="7"/>
      <c r="K27" s="7"/>
      <c r="L27" s="7"/>
      <c r="M27" s="7"/>
      <c r="N27" s="7"/>
      <c r="O27" s="7"/>
      <c r="P27" s="7"/>
      <c r="Q27" s="7"/>
      <c r="R27" s="7"/>
      <c r="S27" s="7"/>
    </row>
    <row r="28" spans="1:19" ht="21" customHeight="1" x14ac:dyDescent="0.45">
      <c r="A28" s="15" t="s">
        <v>57</v>
      </c>
      <c r="B28" s="58" t="str">
        <f>IF(OR('3-Se déplacer'!B81="",TRIM('3-Se déplacer'!B81)=TRIM('3-Se déplacer'!Q81)),"",'3-Se déplacer'!B81)</f>
        <v/>
      </c>
      <c r="C28" s="59"/>
      <c r="D28" s="59"/>
      <c r="E28" s="60"/>
      <c r="F28" s="13" t="s">
        <v>58</v>
      </c>
      <c r="G28" s="7"/>
      <c r="H28" s="7"/>
      <c r="I28" s="7"/>
      <c r="J28" s="7"/>
      <c r="K28" s="7"/>
      <c r="L28" s="7"/>
      <c r="M28" s="7"/>
      <c r="N28" s="7"/>
      <c r="O28" s="7"/>
      <c r="P28" s="7"/>
      <c r="Q28" s="7"/>
      <c r="R28" s="7"/>
      <c r="S28" s="7"/>
    </row>
    <row r="29" spans="1:19" ht="18" customHeight="1" x14ac:dyDescent="0.45">
      <c r="A29" s="14" t="s">
        <v>59</v>
      </c>
      <c r="B29" s="54" t="str">
        <f>IF(MIN('4-Prendre son avance'!Z2,'4-Prendre son avance'!Z1)&gt;='4-Prendre son avance'!Z1,"✔ mouvement terminé","")</f>
        <v/>
      </c>
      <c r="C29" s="55"/>
      <c r="D29" s="55"/>
      <c r="E29" s="55"/>
      <c r="F29" s="55"/>
      <c r="G29" s="7"/>
      <c r="H29" s="7"/>
      <c r="I29" s="7"/>
      <c r="J29" s="7"/>
      <c r="K29" s="7"/>
      <c r="L29" s="7"/>
      <c r="M29" s="7"/>
      <c r="N29" s="7"/>
      <c r="O29" s="7"/>
      <c r="P29" s="7"/>
      <c r="Q29" s="7"/>
      <c r="R29" s="7"/>
      <c r="S29" s="7"/>
    </row>
    <row r="30" spans="1:19" ht="21" customHeight="1" x14ac:dyDescent="0.45">
      <c r="A30" s="15" t="s">
        <v>60</v>
      </c>
      <c r="B30" s="58" t="str">
        <f>IF(OR('4-Prendre son avance'!B31="",TRIM('4-Prendre son avance'!B31)=TRIM('4-Prendre son avance'!Q31)),"",'4-Prendre son avance'!B31)</f>
        <v/>
      </c>
      <c r="C30" s="59"/>
      <c r="D30" s="59"/>
      <c r="E30" s="60"/>
      <c r="F30" s="13" t="s">
        <v>61</v>
      </c>
      <c r="G30" s="7"/>
      <c r="H30" s="7"/>
      <c r="I30" s="7"/>
      <c r="J30" s="7"/>
      <c r="K30" s="7"/>
      <c r="L30" s="7"/>
      <c r="M30" s="7"/>
      <c r="N30" s="7"/>
      <c r="O30" s="7"/>
      <c r="P30" s="7"/>
      <c r="Q30" s="7"/>
      <c r="R30" s="7"/>
      <c r="S30" s="7"/>
    </row>
    <row r="31" spans="1:19" ht="21" customHeight="1" x14ac:dyDescent="0.45">
      <c r="A31" s="15" t="s">
        <v>62</v>
      </c>
      <c r="B31" s="58" t="str">
        <f>IF(OR('4-Prendre son avance'!B52="",TRIM('4-Prendre son avance'!B52)=TRIM('4-Prendre son avance'!Q52)),"",'4-Prendre son avance'!B52)</f>
        <v/>
      </c>
      <c r="C31" s="59"/>
      <c r="D31" s="59"/>
      <c r="E31" s="60"/>
      <c r="F31" s="13" t="s">
        <v>63</v>
      </c>
      <c r="G31" s="7"/>
      <c r="H31" s="7"/>
      <c r="I31" s="7"/>
      <c r="J31" s="7"/>
      <c r="K31" s="7"/>
      <c r="L31" s="7"/>
      <c r="M31" s="7"/>
      <c r="N31" s="7"/>
      <c r="O31" s="7"/>
      <c r="P31" s="7"/>
      <c r="Q31" s="7"/>
      <c r="R31" s="7"/>
      <c r="S31" s="7"/>
    </row>
    <row r="32" spans="1:19" ht="21" customHeight="1" x14ac:dyDescent="0.45">
      <c r="A32" s="15" t="s">
        <v>64</v>
      </c>
      <c r="B32" s="58" t="str">
        <f>IF(OR('4-Prendre son avance'!B71="",TRIM('4-Prendre son avance'!B71)=TRIM('4-Prendre son avance'!Q71)),"",'4-Prendre son avance'!B71)</f>
        <v/>
      </c>
      <c r="C32" s="59"/>
      <c r="D32" s="59"/>
      <c r="E32" s="60"/>
      <c r="F32" s="13" t="s">
        <v>65</v>
      </c>
      <c r="G32" s="7"/>
      <c r="H32" s="7"/>
      <c r="I32" s="7"/>
      <c r="J32" s="7"/>
      <c r="K32" s="7"/>
      <c r="L32" s="7"/>
      <c r="M32" s="7"/>
      <c r="N32" s="7"/>
      <c r="O32" s="7"/>
      <c r="P32" s="7"/>
      <c r="Q32" s="7"/>
      <c r="R32" s="7"/>
      <c r="S32" s="7"/>
    </row>
    <row r="33" spans="1:19" ht="14.25" customHeight="1" x14ac:dyDescent="0.45">
      <c r="A33" s="7"/>
      <c r="B33" s="7"/>
      <c r="C33" s="7"/>
      <c r="D33" s="7"/>
      <c r="E33" s="7"/>
      <c r="F33" s="7"/>
      <c r="G33" s="7"/>
      <c r="H33" s="7"/>
      <c r="I33" s="7"/>
      <c r="J33" s="7"/>
      <c r="K33" s="7"/>
      <c r="L33" s="7"/>
      <c r="M33" s="7"/>
      <c r="N33" s="7"/>
      <c r="O33" s="7"/>
      <c r="P33" s="7"/>
      <c r="Q33" s="7"/>
      <c r="R33" s="7"/>
      <c r="S33" s="7"/>
    </row>
    <row r="34" spans="1:19" ht="24" customHeight="1" x14ac:dyDescent="0.45">
      <c r="A34" s="56" t="s">
        <v>66</v>
      </c>
      <c r="B34" s="57"/>
      <c r="C34" s="57"/>
      <c r="D34" s="57"/>
      <c r="E34" s="57"/>
      <c r="F34" s="57"/>
      <c r="G34" s="7"/>
      <c r="H34" s="7"/>
      <c r="I34" s="7"/>
      <c r="J34" s="7"/>
      <c r="K34" s="7"/>
      <c r="L34" s="7"/>
      <c r="M34" s="7"/>
      <c r="N34" s="7"/>
      <c r="O34" s="7"/>
      <c r="P34" s="7"/>
      <c r="Q34" s="7"/>
      <c r="R34" s="7"/>
      <c r="S34" s="7"/>
    </row>
    <row r="35" spans="1:19" ht="129.75" customHeight="1" x14ac:dyDescent="0.45">
      <c r="A35" s="69" t="str">
        <f>IF(LEN(M90&amp;M91&amp;M92&amp;M93)=0,M97&amp;M96,M90&amp;M91&amp;M92&amp;M93&amp;M94&amp;M95)</f>
        <v>Votre synthèse s’écrira ici, phrase par phrase, à mesure que vous avancez. Elle a besoin de quatre choses : vos dix tâches (chapitre 4), votre lettre (chapitre 5), votre croix (chapitre 6) et votre terrain (chapitre 7). Une heure en tout. Commencez maintenant par : Chapitre 1 — écrivez la question qui vous occupe, puis reformulez-la jusqu’à en être le sujet. Dix minutes, ce soir.</v>
      </c>
      <c r="B35" s="59"/>
      <c r="C35" s="59"/>
      <c r="D35" s="59"/>
      <c r="E35" s="59"/>
      <c r="F35" s="60"/>
      <c r="G35" s="7"/>
      <c r="H35" s="7"/>
      <c r="I35" s="7"/>
      <c r="J35" s="7"/>
      <c r="K35" s="7"/>
      <c r="L35" s="7"/>
      <c r="M35" s="7"/>
      <c r="N35" s="7"/>
      <c r="O35" s="7"/>
      <c r="P35" s="7"/>
      <c r="Q35" s="7"/>
      <c r="R35" s="7"/>
      <c r="S35" s="7"/>
    </row>
    <row r="36" spans="1:19" ht="14.25" customHeight="1" x14ac:dyDescent="0.45">
      <c r="A36" s="7"/>
      <c r="B36" s="7"/>
      <c r="C36" s="7"/>
      <c r="D36" s="7"/>
      <c r="E36" s="7"/>
      <c r="F36" s="7"/>
      <c r="G36" s="7"/>
      <c r="H36" s="7"/>
      <c r="I36" s="7"/>
      <c r="J36" s="7"/>
      <c r="K36" s="7"/>
      <c r="L36" s="7"/>
      <c r="M36" s="7"/>
      <c r="N36" s="7"/>
      <c r="O36" s="7"/>
      <c r="P36" s="7"/>
      <c r="Q36" s="7"/>
      <c r="R36" s="7"/>
      <c r="S36" s="7"/>
    </row>
    <row r="37" spans="1:19" ht="24" customHeight="1" x14ac:dyDescent="0.45">
      <c r="A37" s="56" t="s">
        <v>67</v>
      </c>
      <c r="B37" s="57"/>
      <c r="C37" s="57"/>
      <c r="D37" s="57"/>
      <c r="E37" s="57"/>
      <c r="F37" s="57"/>
      <c r="G37" s="7"/>
      <c r="H37" s="7"/>
      <c r="I37" s="7"/>
      <c r="J37" s="7"/>
      <c r="K37" s="7"/>
      <c r="L37" s="7"/>
      <c r="M37" s="7"/>
      <c r="N37" s="7"/>
      <c r="O37" s="7"/>
      <c r="P37" s="7"/>
      <c r="Q37" s="7"/>
      <c r="R37" s="7"/>
      <c r="S37" s="7"/>
    </row>
    <row r="38" spans="1:19" ht="14.25" customHeight="1" x14ac:dyDescent="0.45">
      <c r="A38" s="17" t="s">
        <v>68</v>
      </c>
      <c r="B38" s="17" t="s">
        <v>69</v>
      </c>
      <c r="C38" s="66" t="s">
        <v>70</v>
      </c>
      <c r="D38" s="67"/>
      <c r="E38" s="66" t="s">
        <v>71</v>
      </c>
      <c r="F38" s="67"/>
      <c r="G38" s="7"/>
      <c r="H38" s="7"/>
      <c r="I38" s="7"/>
      <c r="J38" s="7"/>
      <c r="K38" s="7"/>
      <c r="L38" s="7"/>
      <c r="M38" s="7"/>
      <c r="N38" s="7"/>
      <c r="O38" s="7"/>
      <c r="P38" s="7"/>
      <c r="Q38" s="7"/>
      <c r="R38" s="7"/>
      <c r="S38" s="7"/>
    </row>
    <row r="39" spans="1:19" ht="21" customHeight="1" x14ac:dyDescent="0.45">
      <c r="A39" s="10" t="s">
        <v>72</v>
      </c>
      <c r="B39" s="18">
        <f>IF('2-Se situer'!X209="",0,ROUND((1-'2-Se situer'!X209)*100,0))</f>
        <v>0</v>
      </c>
      <c r="C39" s="7"/>
      <c r="D39" s="13" t="s">
        <v>73</v>
      </c>
      <c r="E39" s="51" t="str">
        <f>IF(B39=0,"Chapitre 4 · à renseigner",IF(B39&lt;40,"Chapitre 4 · fragile, c’est ici que ça coûte",IF(B39&lt;70,"Chapitre 4 · en chantier","Chapitre 4 · solide, tenez-le")))</f>
        <v>Chapitre 4 · à renseigner</v>
      </c>
      <c r="F39" s="52"/>
      <c r="G39" s="7"/>
      <c r="H39" s="7"/>
      <c r="I39" s="7"/>
      <c r="J39" s="7"/>
      <c r="K39" s="7"/>
      <c r="L39" s="7"/>
      <c r="M39" s="7"/>
      <c r="N39" s="7"/>
      <c r="O39" s="7"/>
      <c r="P39" s="7"/>
      <c r="Q39" s="7"/>
      <c r="R39" s="7"/>
      <c r="S39" s="7"/>
    </row>
    <row r="40" spans="1:19" ht="21" customHeight="1" x14ac:dyDescent="0.45">
      <c r="A40" s="10" t="s">
        <v>45</v>
      </c>
      <c r="B40" s="18">
        <f>IF(AND('2-Se situer'!B59="",'2-Se situer'!B57="—"),0,IF(LEFT(IF('2-Se situer'!B59="",'2-Se situer'!B57,'2-Se situer'!B59),1)="C",100,IF(LEFT(IF('2-Se situer'!B59="",'2-Se situer'!B57,'2-Se situer'!B59),1)="B",60,25)))</f>
        <v>0</v>
      </c>
      <c r="C40" s="7"/>
      <c r="D40" s="13" t="s">
        <v>74</v>
      </c>
      <c r="E40" s="51" t="str">
        <f>IF(B40=0,"Chapitre 5 · à renseigner",IF(B40&lt;40,"Chapitre 5 · fragile, c’est ici que ça coûte",IF(B40&lt;70,"Chapitre 5 · en chantier","Chapitre 5 · solide, tenez-le")))</f>
        <v>Chapitre 5 · à renseigner</v>
      </c>
      <c r="F40" s="52"/>
      <c r="G40" s="7"/>
      <c r="H40" s="7"/>
      <c r="I40" s="7"/>
      <c r="J40" s="7"/>
      <c r="K40" s="7"/>
      <c r="L40" s="7"/>
      <c r="M40" s="7"/>
      <c r="N40" s="7"/>
      <c r="O40" s="7"/>
      <c r="P40" s="7"/>
      <c r="Q40" s="7"/>
      <c r="R40" s="7"/>
      <c r="S40" s="7"/>
    </row>
    <row r="41" spans="1:19" ht="21" customHeight="1" x14ac:dyDescent="0.45">
      <c r="A41" s="10" t="s">
        <v>75</v>
      </c>
      <c r="B41" s="18">
        <f>IF('2-Se situer'!B102="",0,IF('2-Se situer'!B102="Porteur",100,IF('2-Se situer'!B102="Qui se polarise",55,25)))</f>
        <v>0</v>
      </c>
      <c r="C41" s="7"/>
      <c r="D41" s="13" t="s">
        <v>76</v>
      </c>
      <c r="E41" s="51" t="str">
        <f>IF(B41=0,"Chapitre 7 · à renseigner",IF(B41&lt;40,"Chapitre 7 · fragile, c’est ici que ça coûte",IF(B41&lt;70,"Chapitre 7 · en chantier","Chapitre 7 · solide, tenez-le")))</f>
        <v>Chapitre 7 · à renseigner</v>
      </c>
      <c r="F41" s="52"/>
      <c r="G41" s="7"/>
      <c r="H41" s="7"/>
      <c r="I41" s="7"/>
      <c r="J41" s="7"/>
      <c r="K41" s="7"/>
      <c r="L41" s="7"/>
      <c r="M41" s="7"/>
      <c r="N41" s="7"/>
      <c r="O41" s="7"/>
      <c r="P41" s="7"/>
      <c r="Q41" s="7"/>
      <c r="R41" s="7"/>
      <c r="S41" s="7"/>
    </row>
    <row r="42" spans="1:19" ht="21" customHeight="1" x14ac:dyDescent="0.45">
      <c r="A42" s="10" t="s">
        <v>77</v>
      </c>
      <c r="B42" s="18">
        <f>ROUND((IF('3-Se déplacer'!E5="Fait",1,0)+IF('3-Se déplacer'!E68="Fait",1,0))/2*100,0)</f>
        <v>0</v>
      </c>
      <c r="C42" s="7"/>
      <c r="D42" s="13" t="s">
        <v>78</v>
      </c>
      <c r="E42" s="51" t="str">
        <f>IF(B42=0,"Chapitres 8 et 11 · à renseigner",IF(B42&lt;40,"Chapitres 8 et 11 · fragile, c’est ici que ça coûte",IF(B42&lt;70,"Chapitres 8 et 11 · en chantier","Chapitres 8 et 11 · solide, tenez-le")))</f>
        <v>Chapitres 8 et 11 · à renseigner</v>
      </c>
      <c r="F42" s="52"/>
      <c r="G42" s="7"/>
      <c r="H42" s="7"/>
      <c r="I42" s="7"/>
      <c r="J42" s="7"/>
      <c r="K42" s="7"/>
      <c r="L42" s="7"/>
      <c r="M42" s="7"/>
      <c r="N42" s="7"/>
      <c r="O42" s="7"/>
      <c r="P42" s="7"/>
      <c r="Q42" s="7"/>
      <c r="R42" s="7"/>
      <c r="S42" s="7"/>
    </row>
    <row r="43" spans="1:19" ht="21" customHeight="1" x14ac:dyDescent="0.45">
      <c r="A43" s="10" t="s">
        <v>79</v>
      </c>
      <c r="B43" s="18">
        <f>ROUND((IF('4-Prendre son avance'!E5="Fait",1,0)+IF('4-Prendre son avance'!E26="Fait",1,0))/2*100,0)</f>
        <v>0</v>
      </c>
      <c r="C43" s="7"/>
      <c r="D43" s="13" t="s">
        <v>80</v>
      </c>
      <c r="E43" s="51" t="str">
        <f>IF(B43=0,"Chapitres 12 et 13 · à renseigner",IF(B43&lt;40,"Chapitres 12 et 13 · fragile, c’est ici que ça coûte",IF(B43&lt;70,"Chapitres 12 et 13 · en chantier","Chapitres 12 et 13 · solide, tenez-le")))</f>
        <v>Chapitres 12 et 13 · à renseigner</v>
      </c>
      <c r="F43" s="52"/>
      <c r="G43" s="7"/>
      <c r="H43" s="7"/>
      <c r="I43" s="7"/>
      <c r="J43" s="7"/>
      <c r="K43" s="7"/>
      <c r="L43" s="7"/>
      <c r="M43" s="7"/>
      <c r="N43" s="7"/>
      <c r="O43" s="7"/>
      <c r="P43" s="7"/>
      <c r="Q43" s="7"/>
      <c r="R43" s="7"/>
      <c r="S43" s="7"/>
    </row>
    <row r="44" spans="1:19" ht="21" customHeight="1" x14ac:dyDescent="0.45">
      <c r="A44" s="10" t="s">
        <v>81</v>
      </c>
      <c r="B44" s="18">
        <f>ROUND((IF('4-Prendre son avance'!E43="Fait",1,0)+IF('4-Prendre son avance'!E66="Fait",1,0))/2*100,0)</f>
        <v>0</v>
      </c>
      <c r="C44" s="7"/>
      <c r="D44" s="13" t="s">
        <v>82</v>
      </c>
      <c r="E44" s="51" t="str">
        <f>IF(B44=0,"Chapitres 14 et 15 · à renseigner",IF(B44&lt;40,"Chapitres 14 et 15 · fragile, c’est ici que ça coûte",IF(B44&lt;70,"Chapitres 14 et 15 · en chantier","Chapitres 14 et 15 · solide, tenez-le")))</f>
        <v>Chapitres 14 et 15 · à renseigner</v>
      </c>
      <c r="F44" s="52"/>
      <c r="G44" s="7"/>
      <c r="H44" s="7"/>
      <c r="I44" s="7"/>
      <c r="J44" s="7"/>
      <c r="K44" s="7"/>
      <c r="L44" s="7"/>
      <c r="M44" s="7"/>
      <c r="N44" s="7"/>
      <c r="O44" s="7"/>
      <c r="P44" s="7"/>
      <c r="Q44" s="7"/>
      <c r="R44" s="7"/>
      <c r="S44" s="7"/>
    </row>
    <row r="45" spans="1:19" ht="21" customHeight="1" x14ac:dyDescent="0.45">
      <c r="A45" s="10" t="s">
        <v>83</v>
      </c>
      <c r="B45" s="18">
        <f>ROUND(MIN('Mes 90 jours'!Z2,12)/12*100,0)</f>
        <v>0</v>
      </c>
      <c r="C45" s="7"/>
      <c r="D45" s="13" t="s">
        <v>84</v>
      </c>
      <c r="E45" s="51" t="str">
        <f>IF(B45=0,"Mes 90 jours · à renseigner",IF(B45&lt;40,"Mes 90 jours · fragile, c’est ici que ça coûte",IF(B45&lt;70,"Mes 90 jours · en chantier","Mes 90 jours · solide, tenez-le")))</f>
        <v>Mes 90 jours · à renseigner</v>
      </c>
      <c r="F45" s="52"/>
      <c r="G45" s="7"/>
      <c r="H45" s="7"/>
      <c r="I45" s="7"/>
      <c r="J45" s="7"/>
      <c r="K45" s="7"/>
      <c r="L45" s="7"/>
      <c r="M45" s="7"/>
      <c r="N45" s="7"/>
      <c r="O45" s="7"/>
      <c r="P45" s="7"/>
      <c r="Q45" s="7"/>
      <c r="R45" s="7"/>
      <c r="S45" s="7"/>
    </row>
    <row r="46" spans="1:19" ht="14.25" customHeight="1" x14ac:dyDescent="0.45">
      <c r="A46" s="7"/>
      <c r="B46" s="7"/>
      <c r="C46" s="7"/>
      <c r="D46" s="7"/>
      <c r="E46" s="7"/>
      <c r="F46" s="7"/>
      <c r="G46" s="7"/>
      <c r="H46" s="7"/>
      <c r="I46" s="7"/>
      <c r="J46" s="7"/>
      <c r="K46" s="7"/>
      <c r="L46" s="7"/>
      <c r="M46" s="7"/>
      <c r="N46" s="7"/>
      <c r="O46" s="7"/>
      <c r="P46" s="7"/>
      <c r="Q46" s="7"/>
      <c r="R46" s="7"/>
      <c r="S46" s="7"/>
    </row>
    <row r="47" spans="1:19" ht="24" customHeight="1" x14ac:dyDescent="0.45">
      <c r="A47" s="56" t="s">
        <v>85</v>
      </c>
      <c r="B47" s="57"/>
      <c r="C47" s="57"/>
      <c r="D47" s="57"/>
      <c r="E47" s="57"/>
      <c r="F47" s="57"/>
      <c r="G47" s="7"/>
      <c r="H47" s="7"/>
      <c r="I47" s="7"/>
      <c r="J47" s="7"/>
      <c r="K47" s="7"/>
      <c r="L47" s="7"/>
      <c r="M47" s="7"/>
      <c r="N47" s="7"/>
      <c r="O47" s="7"/>
      <c r="P47" s="7"/>
      <c r="Q47" s="7"/>
      <c r="R47" s="7"/>
      <c r="S47" s="7"/>
    </row>
    <row r="48" spans="1:19" ht="14.25" customHeight="1" x14ac:dyDescent="0.45">
      <c r="A48" s="19" t="s">
        <v>86</v>
      </c>
      <c r="B48" s="11" t="str">
        <f>'Mes 90 jours'!Z1&amp;" / 6"</f>
        <v>0 / 6</v>
      </c>
      <c r="C48" s="12">
        <f>MIN('Mes 90 jours'!Z1,6)/6</f>
        <v>0</v>
      </c>
      <c r="D48" s="7"/>
      <c r="E48" s="7"/>
      <c r="F48" s="7"/>
      <c r="G48" s="7"/>
      <c r="H48" s="7"/>
      <c r="I48" s="7"/>
      <c r="J48" s="7"/>
      <c r="K48" s="7"/>
      <c r="L48" s="7"/>
      <c r="M48" s="7"/>
      <c r="N48" s="7"/>
      <c r="O48" s="7"/>
      <c r="P48" s="7"/>
      <c r="Q48" s="7"/>
      <c r="R48" s="7"/>
      <c r="S48" s="7"/>
    </row>
    <row r="49" spans="1:19" ht="14.25" customHeight="1" x14ac:dyDescent="0.45">
      <c r="A49" s="19" t="s">
        <v>87</v>
      </c>
      <c r="B49" s="11" t="str">
        <f>'Mes 90 jours'!Z2&amp;" / 12"</f>
        <v>0 / 12</v>
      </c>
      <c r="C49" s="12">
        <f>MIN('Mes 90 jours'!Z2,12)/12</f>
        <v>0</v>
      </c>
      <c r="D49" s="7"/>
      <c r="E49" s="7"/>
      <c r="F49" s="7"/>
      <c r="G49" s="7"/>
      <c r="H49" s="7"/>
      <c r="I49" s="7"/>
      <c r="J49" s="7"/>
      <c r="K49" s="7"/>
      <c r="L49" s="7"/>
      <c r="M49" s="7"/>
      <c r="N49" s="7"/>
      <c r="O49" s="7"/>
      <c r="P49" s="7"/>
      <c r="Q49" s="7"/>
      <c r="R49" s="7"/>
      <c r="S49" s="7"/>
    </row>
    <row r="50" spans="1:19" ht="14.25" customHeight="1" x14ac:dyDescent="0.45">
      <c r="A50" s="19" t="s">
        <v>88</v>
      </c>
      <c r="B50" s="11" t="str">
        <f>'Mes 90 jours'!Z3&amp;" / 12"</f>
        <v>0 / 12</v>
      </c>
      <c r="C50" s="12">
        <f>MIN('Mes 90 jours'!Z3,12)/12</f>
        <v>0</v>
      </c>
      <c r="D50" s="7"/>
      <c r="E50" s="7"/>
      <c r="F50" s="7"/>
      <c r="G50" s="7"/>
      <c r="H50" s="7"/>
      <c r="I50" s="7"/>
      <c r="J50" s="7"/>
      <c r="K50" s="7"/>
      <c r="L50" s="7"/>
      <c r="M50" s="7"/>
      <c r="N50" s="7"/>
      <c r="O50" s="7"/>
      <c r="P50" s="7"/>
      <c r="Q50" s="7"/>
      <c r="R50" s="7"/>
      <c r="S50" s="7"/>
    </row>
    <row r="51" spans="1:19" ht="14.25" customHeight="1" x14ac:dyDescent="0.45">
      <c r="A51" s="19" t="s">
        <v>89</v>
      </c>
      <c r="B51" s="11" t="str">
        <f>IF('Mon score'!B17="—","— / 24",'Mon score'!B17&amp;IF('Mon score'!C17="—"," au départ","  →  "&amp;'Mon score'!C17&amp;" au jour 90"))</f>
        <v>— / 24</v>
      </c>
      <c r="C51" s="12"/>
      <c r="D51" s="7"/>
      <c r="E51" s="7"/>
      <c r="F51" s="7"/>
      <c r="G51" s="7"/>
      <c r="H51" s="7"/>
      <c r="I51" s="7"/>
      <c r="J51" s="7"/>
      <c r="K51" s="7"/>
      <c r="L51" s="7"/>
      <c r="M51" s="7"/>
      <c r="N51" s="7"/>
      <c r="O51" s="7"/>
      <c r="P51" s="7"/>
      <c r="Q51" s="7"/>
      <c r="R51" s="7"/>
      <c r="S51" s="7"/>
    </row>
    <row r="52" spans="1:19" ht="31.5" customHeight="1" x14ac:dyDescent="0.45">
      <c r="A52" s="71" t="s">
        <v>90</v>
      </c>
      <c r="B52" s="52"/>
      <c r="C52" s="52"/>
      <c r="D52" s="52"/>
      <c r="E52" s="52"/>
      <c r="F52" s="52"/>
      <c r="G52" s="7"/>
      <c r="H52" s="7"/>
      <c r="I52" s="7"/>
      <c r="J52" s="7"/>
      <c r="K52" s="7"/>
      <c r="L52" s="7"/>
      <c r="M52" s="7"/>
      <c r="N52" s="7"/>
      <c r="O52" s="7"/>
      <c r="P52" s="7"/>
      <c r="Q52" s="7"/>
      <c r="R52" s="7"/>
      <c r="S52" s="7"/>
    </row>
    <row r="53" spans="1:19" ht="14.25" customHeight="1" x14ac:dyDescent="0.45">
      <c r="A53" s="7"/>
      <c r="B53" s="7"/>
      <c r="C53" s="7"/>
      <c r="D53" s="7"/>
      <c r="E53" s="7"/>
      <c r="F53" s="7"/>
      <c r="G53" s="7"/>
      <c r="H53" s="7"/>
      <c r="I53" s="7"/>
      <c r="J53" s="7"/>
      <c r="K53" s="7"/>
      <c r="L53" s="7"/>
      <c r="M53" s="7"/>
      <c r="N53" s="7"/>
      <c r="O53" s="7"/>
      <c r="P53" s="7"/>
      <c r="Q53" s="7"/>
      <c r="R53" s="7"/>
      <c r="S53" s="7"/>
    </row>
    <row r="54" spans="1:19" ht="14.25" customHeight="1" x14ac:dyDescent="0.45">
      <c r="A54" s="53" t="s">
        <v>91</v>
      </c>
      <c r="B54" s="52"/>
      <c r="C54" s="52"/>
      <c r="D54" s="52"/>
      <c r="E54" s="52"/>
      <c r="F54" s="52"/>
      <c r="G54" s="7"/>
      <c r="H54" s="7"/>
      <c r="I54" s="7"/>
      <c r="J54" s="7"/>
      <c r="K54" s="7"/>
      <c r="L54" s="7"/>
      <c r="M54" s="7"/>
      <c r="N54" s="7"/>
      <c r="O54" s="7"/>
      <c r="P54" s="7"/>
      <c r="Q54" s="7"/>
      <c r="R54" s="7"/>
      <c r="S54" s="7"/>
    </row>
    <row r="55" spans="1:19" ht="14.25" customHeight="1" x14ac:dyDescent="0.45">
      <c r="A55" s="7"/>
      <c r="B55" s="7"/>
      <c r="C55" s="7"/>
      <c r="D55" s="7"/>
      <c r="E55" s="7"/>
      <c r="F55" s="7"/>
      <c r="G55" s="7"/>
      <c r="H55" s="7"/>
      <c r="I55" s="7"/>
      <c r="J55" s="7"/>
      <c r="K55" s="7"/>
      <c r="L55" s="7"/>
      <c r="M55" s="7"/>
      <c r="N55" s="7"/>
      <c r="O55" s="7"/>
      <c r="P55" s="7"/>
      <c r="Q55" s="7"/>
      <c r="R55" s="7"/>
      <c r="S55" s="7"/>
    </row>
    <row r="56" spans="1:19" ht="14.25" customHeight="1" x14ac:dyDescent="0.45">
      <c r="A56" s="7"/>
      <c r="B56" s="7"/>
      <c r="C56" s="7"/>
      <c r="D56" s="7"/>
      <c r="E56" s="7"/>
      <c r="F56" s="7"/>
      <c r="G56" s="7"/>
      <c r="H56" s="7"/>
      <c r="I56" s="7"/>
      <c r="J56" s="7"/>
      <c r="K56" s="7"/>
      <c r="L56" s="7"/>
      <c r="M56" s="7"/>
      <c r="N56" s="7"/>
      <c r="O56" s="7"/>
      <c r="P56" s="7"/>
      <c r="Q56" s="7"/>
      <c r="R56" s="7"/>
      <c r="S56" s="7"/>
    </row>
    <row r="57" spans="1:19" ht="14.25" customHeight="1" x14ac:dyDescent="0.45">
      <c r="A57" s="7"/>
      <c r="B57" s="7"/>
      <c r="C57" s="7"/>
      <c r="D57" s="7"/>
      <c r="E57" s="7"/>
      <c r="F57" s="7"/>
      <c r="G57" s="7"/>
      <c r="H57" s="7"/>
      <c r="I57" s="7"/>
      <c r="J57" s="7"/>
      <c r="K57" s="7"/>
      <c r="L57" s="7"/>
      <c r="M57" s="7"/>
      <c r="N57" s="7"/>
      <c r="O57" s="7"/>
      <c r="P57" s="7"/>
      <c r="Q57" s="7"/>
      <c r="R57" s="7"/>
      <c r="S57" s="7"/>
    </row>
    <row r="58" spans="1:19" ht="14.25" customHeight="1" x14ac:dyDescent="0.45">
      <c r="A58" s="7"/>
      <c r="B58" s="7"/>
      <c r="C58" s="7"/>
      <c r="D58" s="7"/>
      <c r="E58" s="7"/>
      <c r="F58" s="7"/>
      <c r="G58" s="7"/>
      <c r="H58" s="7"/>
      <c r="I58" s="7"/>
      <c r="J58" s="7"/>
      <c r="K58" s="7"/>
      <c r="L58" s="7"/>
      <c r="M58" s="7"/>
      <c r="N58" s="7"/>
      <c r="O58" s="7"/>
      <c r="P58" s="7"/>
      <c r="Q58" s="7"/>
      <c r="R58" s="7"/>
      <c r="S58" s="7"/>
    </row>
    <row r="59" spans="1:19" ht="14.25" customHeight="1" x14ac:dyDescent="0.45">
      <c r="A59" s="7"/>
      <c r="B59" s="7"/>
      <c r="C59" s="7"/>
      <c r="D59" s="7"/>
      <c r="E59" s="7"/>
      <c r="F59" s="7"/>
      <c r="G59" s="7"/>
      <c r="H59" s="7"/>
      <c r="I59" s="7"/>
      <c r="J59" s="7"/>
      <c r="K59" s="7"/>
      <c r="L59" s="7"/>
      <c r="M59" s="7"/>
      <c r="N59" s="7"/>
      <c r="O59" s="7"/>
      <c r="P59" s="7"/>
      <c r="Q59" s="7"/>
      <c r="R59" s="7"/>
      <c r="S59" s="7"/>
    </row>
    <row r="60" spans="1:19" ht="14.25" customHeight="1" x14ac:dyDescent="0.45">
      <c r="A60" s="7"/>
      <c r="B60" s="7"/>
      <c r="C60" s="7"/>
      <c r="D60" s="7"/>
      <c r="E60" s="7"/>
      <c r="F60" s="7"/>
      <c r="G60" s="7"/>
      <c r="H60" s="7"/>
      <c r="I60" s="7"/>
      <c r="J60" s="7"/>
      <c r="K60" s="7"/>
      <c r="L60" s="7"/>
      <c r="M60" s="7">
        <v>1</v>
      </c>
      <c r="N60" s="7" t="str">
        <f>'1-Voir clair'!E5</f>
        <v>À faire</v>
      </c>
      <c r="O60" s="7">
        <f>IF(N60="Fait",999,1)</f>
        <v>1</v>
      </c>
      <c r="P60" s="7" t="s">
        <v>92</v>
      </c>
      <c r="Q60" s="7"/>
      <c r="R60" s="7"/>
      <c r="S60" s="7"/>
    </row>
    <row r="61" spans="1:19" ht="14.25" customHeight="1" x14ac:dyDescent="0.45">
      <c r="A61" s="7"/>
      <c r="B61" s="7"/>
      <c r="C61" s="7"/>
      <c r="D61" s="7"/>
      <c r="E61" s="7"/>
      <c r="F61" s="7"/>
      <c r="G61" s="7"/>
      <c r="H61" s="7"/>
      <c r="I61" s="7"/>
      <c r="J61" s="7"/>
      <c r="K61" s="7"/>
      <c r="L61" s="7"/>
      <c r="M61" s="7">
        <v>2</v>
      </c>
      <c r="N61" s="7" t="str">
        <f>'1-Voir clair'!E27</f>
        <v>À faire</v>
      </c>
      <c r="O61" s="7">
        <f>IF(N61="Fait",999,2)</f>
        <v>2</v>
      </c>
      <c r="P61" s="7" t="s">
        <v>93</v>
      </c>
      <c r="Q61" s="7"/>
      <c r="R61" s="7"/>
      <c r="S61" s="7"/>
    </row>
    <row r="62" spans="1:19" ht="14.25" customHeight="1" x14ac:dyDescent="0.45">
      <c r="A62" s="7"/>
      <c r="B62" s="7"/>
      <c r="C62" s="7"/>
      <c r="D62" s="7"/>
      <c r="E62" s="7"/>
      <c r="F62" s="7"/>
      <c r="G62" s="7"/>
      <c r="H62" s="7"/>
      <c r="I62" s="7"/>
      <c r="J62" s="7"/>
      <c r="K62" s="7"/>
      <c r="L62" s="7"/>
      <c r="M62" s="7">
        <v>3</v>
      </c>
      <c r="N62" s="7" t="str">
        <f>'1-Voir clair'!E51</f>
        <v>À faire</v>
      </c>
      <c r="O62" s="7">
        <f>IF(N62="Fait",999,3)</f>
        <v>3</v>
      </c>
      <c r="P62" s="7" t="s">
        <v>94</v>
      </c>
      <c r="Q62" s="7"/>
      <c r="R62" s="7"/>
      <c r="S62" s="7"/>
    </row>
    <row r="63" spans="1:19" ht="14.25" customHeight="1" x14ac:dyDescent="0.45">
      <c r="A63" s="7"/>
      <c r="B63" s="7"/>
      <c r="C63" s="7"/>
      <c r="D63" s="7"/>
      <c r="E63" s="7"/>
      <c r="F63" s="7"/>
      <c r="G63" s="7"/>
      <c r="H63" s="7"/>
      <c r="I63" s="7"/>
      <c r="J63" s="7"/>
      <c r="K63" s="7"/>
      <c r="L63" s="7"/>
      <c r="M63" s="7">
        <v>4</v>
      </c>
      <c r="N63" s="7" t="str">
        <f>'2-Se situer'!E5</f>
        <v>À faire</v>
      </c>
      <c r="O63" s="7">
        <f>IF(N63="Fait",999,4)</f>
        <v>4</v>
      </c>
      <c r="P63" s="7" t="s">
        <v>95</v>
      </c>
      <c r="Q63" s="7"/>
      <c r="R63" s="7"/>
      <c r="S63" s="7"/>
    </row>
    <row r="64" spans="1:19" ht="14.25" customHeight="1" x14ac:dyDescent="0.45">
      <c r="A64" s="7"/>
      <c r="B64" s="7"/>
      <c r="C64" s="7"/>
      <c r="D64" s="7"/>
      <c r="E64" s="7"/>
      <c r="F64" s="7"/>
      <c r="G64" s="7"/>
      <c r="H64" s="7"/>
      <c r="I64" s="7"/>
      <c r="J64" s="7"/>
      <c r="K64" s="7"/>
      <c r="L64" s="7"/>
      <c r="M64" s="7">
        <v>5</v>
      </c>
      <c r="N64" s="7" t="str">
        <f>'2-Se situer'!E37</f>
        <v>À faire</v>
      </c>
      <c r="O64" s="7">
        <f>IF(N64="Fait",999,5)</f>
        <v>5</v>
      </c>
      <c r="P64" s="7" t="s">
        <v>96</v>
      </c>
      <c r="Q64" s="7"/>
      <c r="R64" s="7"/>
      <c r="S64" s="7"/>
    </row>
    <row r="65" spans="1:19" ht="14.25" customHeight="1" x14ac:dyDescent="0.45">
      <c r="A65" s="7"/>
      <c r="B65" s="7"/>
      <c r="C65" s="7"/>
      <c r="D65" s="7"/>
      <c r="E65" s="7"/>
      <c r="F65" s="7"/>
      <c r="G65" s="7"/>
      <c r="H65" s="7"/>
      <c r="I65" s="7"/>
      <c r="J65" s="7"/>
      <c r="K65" s="7"/>
      <c r="L65" s="7"/>
      <c r="M65" s="7">
        <v>6</v>
      </c>
      <c r="N65" s="7" t="str">
        <f>'2-Se situer'!E69</f>
        <v>À faire</v>
      </c>
      <c r="O65" s="7">
        <f>IF(N65="Fait",999,6)</f>
        <v>6</v>
      </c>
      <c r="P65" s="7" t="s">
        <v>97</v>
      </c>
      <c r="Q65" s="7"/>
      <c r="R65" s="7"/>
      <c r="S65" s="7"/>
    </row>
    <row r="66" spans="1:19" ht="14.25" customHeight="1" x14ac:dyDescent="0.45">
      <c r="A66" s="7"/>
      <c r="B66" s="7"/>
      <c r="C66" s="7"/>
      <c r="D66" s="7"/>
      <c r="E66" s="7"/>
      <c r="F66" s="7"/>
      <c r="G66" s="7"/>
      <c r="H66" s="7"/>
      <c r="I66" s="7"/>
      <c r="J66" s="7"/>
      <c r="K66" s="7"/>
      <c r="L66" s="7"/>
      <c r="M66" s="7">
        <v>7</v>
      </c>
      <c r="N66" s="7" t="str">
        <f>'2-Se situer'!E93</f>
        <v>À faire</v>
      </c>
      <c r="O66" s="7">
        <f>IF(N66="Fait",999,7)</f>
        <v>7</v>
      </c>
      <c r="P66" s="7" t="s">
        <v>98</v>
      </c>
      <c r="Q66" s="7"/>
      <c r="R66" s="7"/>
      <c r="S66" s="7"/>
    </row>
    <row r="67" spans="1:19" ht="14.25" customHeight="1" x14ac:dyDescent="0.45">
      <c r="A67" s="7"/>
      <c r="B67" s="7"/>
      <c r="C67" s="7"/>
      <c r="D67" s="7"/>
      <c r="E67" s="7"/>
      <c r="F67" s="7"/>
      <c r="G67" s="7"/>
      <c r="H67" s="7"/>
      <c r="I67" s="7"/>
      <c r="J67" s="7"/>
      <c r="K67" s="7"/>
      <c r="L67" s="7"/>
      <c r="M67" s="7">
        <v>8</v>
      </c>
      <c r="N67" s="7" t="str">
        <f>'3-Se déplacer'!E5</f>
        <v>À faire</v>
      </c>
      <c r="O67" s="7">
        <f>IF(N67="Fait",999,8)</f>
        <v>8</v>
      </c>
      <c r="P67" s="7" t="s">
        <v>99</v>
      </c>
      <c r="Q67" s="7"/>
      <c r="R67" s="7"/>
      <c r="S67" s="7"/>
    </row>
    <row r="68" spans="1:19" ht="14.25" customHeight="1" x14ac:dyDescent="0.45">
      <c r="A68" s="7"/>
      <c r="B68" s="7"/>
      <c r="C68" s="7"/>
      <c r="D68" s="7"/>
      <c r="E68" s="7"/>
      <c r="F68" s="7"/>
      <c r="G68" s="7"/>
      <c r="H68" s="7"/>
      <c r="I68" s="7"/>
      <c r="J68" s="7"/>
      <c r="K68" s="7"/>
      <c r="L68" s="7"/>
      <c r="M68" s="7">
        <v>9</v>
      </c>
      <c r="N68" s="7" t="str">
        <f>'3-Se déplacer'!E27</f>
        <v>À faire</v>
      </c>
      <c r="O68" s="7">
        <f>IF(N68="Fait",999,9)</f>
        <v>9</v>
      </c>
      <c r="P68" s="7" t="s">
        <v>100</v>
      </c>
      <c r="Q68" s="7"/>
      <c r="R68" s="7"/>
      <c r="S68" s="7"/>
    </row>
    <row r="69" spans="1:19" ht="14.25" customHeight="1" x14ac:dyDescent="0.45">
      <c r="A69" s="7"/>
      <c r="B69" s="7"/>
      <c r="C69" s="7"/>
      <c r="D69" s="7"/>
      <c r="E69" s="7"/>
      <c r="F69" s="7"/>
      <c r="G69" s="7"/>
      <c r="H69" s="7"/>
      <c r="I69" s="7"/>
      <c r="J69" s="7"/>
      <c r="K69" s="7"/>
      <c r="L69" s="7"/>
      <c r="M69" s="7">
        <v>10</v>
      </c>
      <c r="N69" s="7" t="str">
        <f>'3-Se déplacer'!E47</f>
        <v>À faire</v>
      </c>
      <c r="O69" s="7">
        <f>IF(OR(ISNUMBER(SEARCH("Changer de terrain",'2-Se situer'!B104)),ISNUMBER(SEARCH("Commencer par la preuve",'2-Se situer'!B104)),ISNUMBER(SEARCH("deux bouts",'2-Se situer'!B104))),IF(N69="Fait",999,10),999)</f>
        <v>999</v>
      </c>
      <c r="P69" s="7" t="s">
        <v>101</v>
      </c>
      <c r="Q69" s="7"/>
      <c r="R69" s="7"/>
      <c r="S69" s="7"/>
    </row>
    <row r="70" spans="1:19" ht="14.25" customHeight="1" x14ac:dyDescent="0.45">
      <c r="A70" s="7"/>
      <c r="B70" s="7"/>
      <c r="C70" s="7"/>
      <c r="D70" s="7"/>
      <c r="E70" s="7"/>
      <c r="F70" s="7"/>
      <c r="G70" s="7"/>
      <c r="H70" s="7"/>
      <c r="I70" s="7"/>
      <c r="J70" s="7"/>
      <c r="K70" s="7"/>
      <c r="L70" s="7"/>
      <c r="M70" s="7">
        <v>11</v>
      </c>
      <c r="N70" s="7" t="str">
        <f>'3-Se déplacer'!E68</f>
        <v>À faire</v>
      </c>
      <c r="O70" s="7">
        <f>IF(N70="Fait",999,11)</f>
        <v>11</v>
      </c>
      <c r="P70" s="7" t="s">
        <v>102</v>
      </c>
      <c r="Q70" s="7"/>
      <c r="R70" s="7"/>
      <c r="S70" s="7"/>
    </row>
    <row r="71" spans="1:19" ht="14.25" customHeight="1" x14ac:dyDescent="0.45">
      <c r="A71" s="7"/>
      <c r="B71" s="7"/>
      <c r="C71" s="7"/>
      <c r="D71" s="7"/>
      <c r="E71" s="7"/>
      <c r="F71" s="7"/>
      <c r="G71" s="7"/>
      <c r="H71" s="7"/>
      <c r="I71" s="7"/>
      <c r="J71" s="7"/>
      <c r="K71" s="7"/>
      <c r="L71" s="7"/>
      <c r="M71" s="7">
        <v>12</v>
      </c>
      <c r="N71" s="7" t="str">
        <f>'4-Prendre son avance'!E5</f>
        <v>À faire</v>
      </c>
      <c r="O71" s="7">
        <f>IF(N71="Fait",999,12)</f>
        <v>12</v>
      </c>
      <c r="P71" s="7" t="s">
        <v>103</v>
      </c>
      <c r="Q71" s="7"/>
      <c r="R71" s="7"/>
      <c r="S71" s="7"/>
    </row>
    <row r="72" spans="1:19" ht="14.25" customHeight="1" x14ac:dyDescent="0.45">
      <c r="A72" s="7"/>
      <c r="B72" s="7"/>
      <c r="C72" s="7"/>
      <c r="D72" s="7"/>
      <c r="E72" s="7"/>
      <c r="F72" s="7"/>
      <c r="G72" s="7"/>
      <c r="H72" s="7"/>
      <c r="I72" s="7"/>
      <c r="J72" s="7"/>
      <c r="K72" s="7"/>
      <c r="L72" s="7"/>
      <c r="M72" s="7">
        <v>13</v>
      </c>
      <c r="N72" s="7" t="str">
        <f>'4-Prendre son avance'!E26</f>
        <v>À faire</v>
      </c>
      <c r="O72" s="7">
        <f>IF(N72="Fait",999,13)</f>
        <v>13</v>
      </c>
      <c r="P72" s="7" t="s">
        <v>104</v>
      </c>
      <c r="Q72" s="7"/>
      <c r="R72" s="7"/>
      <c r="S72" s="7"/>
    </row>
    <row r="73" spans="1:19" ht="14.25" customHeight="1" x14ac:dyDescent="0.45">
      <c r="A73" s="7"/>
      <c r="B73" s="7"/>
      <c r="C73" s="7"/>
      <c r="D73" s="7"/>
      <c r="E73" s="7"/>
      <c r="F73" s="7"/>
      <c r="G73" s="7"/>
      <c r="H73" s="7"/>
      <c r="I73" s="7"/>
      <c r="J73" s="7"/>
      <c r="K73" s="7"/>
      <c r="L73" s="7"/>
      <c r="M73" s="7">
        <v>14</v>
      </c>
      <c r="N73" s="7" t="str">
        <f>'4-Prendre son avance'!E43</f>
        <v>À faire</v>
      </c>
      <c r="O73" s="7">
        <f>IF(N73="Fait",999,14)</f>
        <v>14</v>
      </c>
      <c r="P73" s="7" t="s">
        <v>105</v>
      </c>
      <c r="Q73" s="7"/>
      <c r="R73" s="7"/>
      <c r="S73" s="7"/>
    </row>
    <row r="74" spans="1:19" ht="14.25" customHeight="1" x14ac:dyDescent="0.45">
      <c r="A74" s="7"/>
      <c r="B74" s="7"/>
      <c r="C74" s="7"/>
      <c r="D74" s="7"/>
      <c r="E74" s="7"/>
      <c r="F74" s="7"/>
      <c r="G74" s="7"/>
      <c r="H74" s="7"/>
      <c r="I74" s="7"/>
      <c r="J74" s="7"/>
      <c r="K74" s="7"/>
      <c r="L74" s="7"/>
      <c r="M74" s="7">
        <v>15</v>
      </c>
      <c r="N74" s="7" t="str">
        <f>'4-Prendre son avance'!E66</f>
        <v>À faire</v>
      </c>
      <c r="O74" s="7">
        <f>IF(N74="Fait",999,15)</f>
        <v>15</v>
      </c>
      <c r="P74" s="7" t="s">
        <v>106</v>
      </c>
      <c r="Q74" s="7"/>
      <c r="R74" s="7"/>
      <c r="S74" s="7"/>
    </row>
    <row r="75" spans="1:19" ht="14.25" customHeight="1" x14ac:dyDescent="0.45">
      <c r="A75" s="7"/>
      <c r="B75" s="7"/>
      <c r="C75" s="7"/>
      <c r="D75" s="7"/>
      <c r="E75" s="7"/>
      <c r="F75" s="7"/>
      <c r="G75" s="7"/>
      <c r="H75" s="7"/>
      <c r="I75" s="7"/>
      <c r="J75" s="7"/>
      <c r="K75" s="7"/>
      <c r="L75" s="7"/>
      <c r="M75" s="7"/>
      <c r="N75" s="7"/>
      <c r="O75" s="7"/>
      <c r="P75" s="7"/>
      <c r="Q75" s="7"/>
      <c r="R75" s="7"/>
      <c r="S75" s="7"/>
    </row>
    <row r="76" spans="1:19" ht="14.25" customHeight="1" x14ac:dyDescent="0.45">
      <c r="A76" s="7"/>
      <c r="B76" s="7"/>
      <c r="C76" s="7"/>
      <c r="D76" s="7"/>
      <c r="E76" s="7"/>
      <c r="F76" s="7"/>
      <c r="G76" s="7"/>
      <c r="H76" s="7"/>
      <c r="I76" s="7"/>
      <c r="J76" s="7"/>
      <c r="K76" s="7"/>
      <c r="L76" s="7"/>
      <c r="M76" s="7"/>
      <c r="N76" s="7"/>
      <c r="O76" s="7"/>
      <c r="P76" s="7"/>
      <c r="Q76" s="7"/>
      <c r="R76" s="7"/>
      <c r="S76" s="7"/>
    </row>
    <row r="77" spans="1:19" ht="14.25" customHeight="1" x14ac:dyDescent="0.45">
      <c r="A77" s="7"/>
      <c r="B77" s="7"/>
      <c r="C77" s="7"/>
      <c r="D77" s="7"/>
      <c r="E77" s="7"/>
      <c r="F77" s="7"/>
      <c r="G77" s="7"/>
      <c r="H77" s="7"/>
      <c r="I77" s="7"/>
      <c r="J77" s="7"/>
      <c r="K77" s="7"/>
      <c r="L77" s="7"/>
      <c r="M77" s="7"/>
      <c r="N77" s="7"/>
      <c r="O77" s="7"/>
      <c r="P77" s="7"/>
      <c r="Q77" s="7"/>
      <c r="R77" s="7"/>
      <c r="S77" s="7"/>
    </row>
    <row r="78" spans="1:19" ht="14.25" customHeight="1" x14ac:dyDescent="0.45">
      <c r="A78" s="7"/>
      <c r="B78" s="7"/>
      <c r="C78" s="7"/>
      <c r="D78" s="7"/>
      <c r="E78" s="7"/>
      <c r="F78" s="7"/>
      <c r="G78" s="7"/>
      <c r="H78" s="7"/>
      <c r="I78" s="7"/>
      <c r="J78" s="7"/>
      <c r="K78" s="7"/>
      <c r="L78" s="7"/>
      <c r="M78" s="7"/>
      <c r="N78" s="7"/>
      <c r="O78" s="7"/>
      <c r="P78" s="7"/>
      <c r="Q78" s="7"/>
      <c r="R78" s="7"/>
      <c r="S78" s="7"/>
    </row>
    <row r="79" spans="1:19" ht="14.25" customHeight="1" x14ac:dyDescent="0.45">
      <c r="A79" s="7"/>
      <c r="B79" s="7"/>
      <c r="C79" s="7"/>
      <c r="D79" s="7"/>
      <c r="E79" s="7"/>
      <c r="F79" s="7"/>
      <c r="G79" s="7"/>
      <c r="H79" s="7"/>
      <c r="I79" s="7"/>
      <c r="J79" s="7"/>
      <c r="K79" s="7"/>
      <c r="L79" s="7"/>
      <c r="M79" s="7"/>
      <c r="N79" s="7"/>
      <c r="O79" s="7"/>
      <c r="P79" s="7"/>
      <c r="Q79" s="7"/>
      <c r="R79" s="7"/>
      <c r="S79" s="7"/>
    </row>
    <row r="80" spans="1:19" ht="14.25" customHeight="1" x14ac:dyDescent="0.45">
      <c r="A80" s="7"/>
      <c r="B80" s="7"/>
      <c r="C80" s="7"/>
      <c r="D80" s="7"/>
      <c r="E80" s="7"/>
      <c r="F80" s="7"/>
      <c r="G80" s="7"/>
      <c r="H80" s="7"/>
      <c r="I80" s="7"/>
      <c r="J80" s="7"/>
      <c r="K80" s="7"/>
      <c r="L80" s="7"/>
      <c r="M80" s="7"/>
      <c r="N80" s="7"/>
      <c r="O80" s="7"/>
      <c r="P80" s="7"/>
      <c r="Q80" s="7"/>
      <c r="R80" s="7"/>
      <c r="S80" s="7"/>
    </row>
    <row r="81" spans="1:19" ht="14.25" customHeight="1" x14ac:dyDescent="0.45">
      <c r="A81" s="7"/>
      <c r="B81" s="7"/>
      <c r="C81" s="7"/>
      <c r="D81" s="7"/>
      <c r="E81" s="7"/>
      <c r="F81" s="7"/>
      <c r="G81" s="7"/>
      <c r="H81" s="7"/>
      <c r="I81" s="7"/>
      <c r="J81" s="7"/>
      <c r="K81" s="7"/>
      <c r="L81" s="7"/>
      <c r="M81" s="7"/>
      <c r="N81" s="7"/>
      <c r="O81" s="7"/>
      <c r="P81" s="7"/>
      <c r="Q81" s="7"/>
      <c r="R81" s="7"/>
      <c r="S81" s="7"/>
    </row>
    <row r="82" spans="1:19" ht="14.25" customHeight="1" x14ac:dyDescent="0.45">
      <c r="A82" s="7"/>
      <c r="B82" s="7"/>
      <c r="C82" s="7"/>
      <c r="D82" s="7"/>
      <c r="E82" s="7"/>
      <c r="F82" s="7"/>
      <c r="G82" s="7"/>
      <c r="H82" s="7"/>
      <c r="I82" s="7"/>
      <c r="J82" s="7"/>
      <c r="K82" s="7"/>
      <c r="L82" s="7"/>
      <c r="M82" s="7"/>
      <c r="N82" s="7"/>
      <c r="O82" s="7"/>
      <c r="P82" s="7"/>
      <c r="Q82" s="7"/>
      <c r="R82" s="7"/>
      <c r="S82" s="7"/>
    </row>
    <row r="83" spans="1:19" ht="14.25" customHeight="1" x14ac:dyDescent="0.45">
      <c r="A83" s="7"/>
      <c r="B83" s="7"/>
      <c r="C83" s="7"/>
      <c r="D83" s="7"/>
      <c r="E83" s="7"/>
      <c r="F83" s="7"/>
      <c r="G83" s="7"/>
      <c r="H83" s="7"/>
      <c r="I83" s="7"/>
      <c r="J83" s="7"/>
      <c r="K83" s="7"/>
      <c r="L83" s="7"/>
      <c r="M83" s="7"/>
      <c r="N83" s="7"/>
      <c r="O83" s="7"/>
      <c r="P83" s="7"/>
      <c r="Q83" s="7"/>
      <c r="R83" s="7"/>
      <c r="S83" s="7"/>
    </row>
    <row r="84" spans="1:19" ht="14.25" customHeight="1" x14ac:dyDescent="0.45">
      <c r="A84" s="7"/>
      <c r="B84" s="7"/>
      <c r="C84" s="7"/>
      <c r="D84" s="7"/>
      <c r="E84" s="7"/>
      <c r="F84" s="7"/>
      <c r="G84" s="7"/>
      <c r="H84" s="7"/>
      <c r="I84" s="7"/>
      <c r="J84" s="7"/>
      <c r="K84" s="7"/>
      <c r="L84" s="7"/>
      <c r="M84" s="7"/>
      <c r="N84" s="7"/>
      <c r="O84" s="7"/>
      <c r="P84" s="7"/>
      <c r="Q84" s="7"/>
      <c r="R84" s="7"/>
      <c r="S84" s="7"/>
    </row>
    <row r="85" spans="1:19" ht="14.25" customHeight="1" x14ac:dyDescent="0.45">
      <c r="A85" s="7"/>
      <c r="B85" s="7"/>
      <c r="C85" s="7"/>
      <c r="D85" s="7"/>
      <c r="E85" s="7"/>
      <c r="F85" s="7"/>
      <c r="G85" s="7"/>
      <c r="H85" s="7"/>
      <c r="I85" s="7"/>
      <c r="J85" s="7"/>
      <c r="K85" s="7"/>
      <c r="L85" s="7"/>
      <c r="M85" s="7"/>
      <c r="N85" s="7"/>
      <c r="O85" s="7"/>
      <c r="P85" s="7"/>
      <c r="Q85" s="7"/>
      <c r="R85" s="7"/>
      <c r="S85" s="7"/>
    </row>
    <row r="86" spans="1:19" ht="14.25" customHeight="1" x14ac:dyDescent="0.45">
      <c r="A86" s="7"/>
      <c r="B86" s="7"/>
      <c r="C86" s="7"/>
      <c r="D86" s="7"/>
      <c r="E86" s="7"/>
      <c r="F86" s="7"/>
      <c r="G86" s="7"/>
      <c r="H86" s="7"/>
      <c r="I86" s="7"/>
      <c r="J86" s="7"/>
      <c r="K86" s="7"/>
      <c r="L86" s="7"/>
      <c r="M86" s="7"/>
      <c r="N86" s="7"/>
      <c r="O86" s="7"/>
      <c r="P86" s="7"/>
      <c r="Q86" s="7"/>
      <c r="R86" s="7"/>
      <c r="S86" s="7"/>
    </row>
    <row r="87" spans="1:19" ht="14.25" customHeight="1" x14ac:dyDescent="0.45">
      <c r="A87" s="7"/>
      <c r="B87" s="7"/>
      <c r="C87" s="7"/>
      <c r="D87" s="7"/>
      <c r="E87" s="7"/>
      <c r="F87" s="7"/>
      <c r="G87" s="7"/>
      <c r="H87" s="7"/>
      <c r="I87" s="7"/>
      <c r="J87" s="7"/>
      <c r="K87" s="7"/>
      <c r="L87" s="7"/>
      <c r="M87" s="7"/>
      <c r="N87" s="7"/>
      <c r="O87" s="7"/>
      <c r="P87" s="7"/>
      <c r="Q87" s="7"/>
      <c r="R87" s="7"/>
      <c r="S87" s="7"/>
    </row>
    <row r="88" spans="1:19" ht="14.25" customHeight="1" x14ac:dyDescent="0.45">
      <c r="A88" s="7"/>
      <c r="B88" s="7"/>
      <c r="C88" s="7"/>
      <c r="D88" s="7"/>
      <c r="E88" s="7"/>
      <c r="F88" s="7"/>
      <c r="G88" s="7"/>
      <c r="H88" s="7"/>
      <c r="I88" s="7"/>
      <c r="J88" s="7"/>
      <c r="K88" s="7"/>
      <c r="L88" s="7"/>
      <c r="M88" s="7"/>
      <c r="N88" s="7"/>
      <c r="O88" s="7"/>
      <c r="P88" s="7"/>
      <c r="Q88" s="7"/>
      <c r="R88" s="7"/>
      <c r="S88" s="7"/>
    </row>
    <row r="89" spans="1:19" ht="14.25" customHeight="1" x14ac:dyDescent="0.45">
      <c r="A89" s="7"/>
      <c r="B89" s="7"/>
      <c r="C89" s="7"/>
      <c r="D89" s="7"/>
      <c r="E89" s="7"/>
      <c r="F89" s="7"/>
      <c r="G89" s="7"/>
      <c r="H89" s="7"/>
      <c r="I89" s="7"/>
      <c r="J89" s="7"/>
      <c r="K89" s="7"/>
      <c r="L89" s="7"/>
      <c r="M89" s="7"/>
      <c r="N89" s="7"/>
      <c r="O89" s="7"/>
      <c r="P89" s="7"/>
      <c r="Q89" s="7"/>
      <c r="R89" s="7"/>
      <c r="S89" s="7"/>
    </row>
    <row r="90" spans="1:19" ht="14.25" customHeight="1" x14ac:dyDescent="0.45">
      <c r="A90" s="7"/>
      <c r="B90" s="7"/>
      <c r="C90" s="7"/>
      <c r="D90" s="7"/>
      <c r="E90" s="7"/>
      <c r="F90" s="7"/>
      <c r="G90" s="7"/>
      <c r="H90" s="7"/>
      <c r="I90" s="7"/>
      <c r="J90" s="7"/>
      <c r="K90" s="7"/>
      <c r="L90" s="7"/>
      <c r="M90" s="7" t="str">
        <f>IF(OR('2-Se situer'!B80="",'2-Se situer'!B81=""),"","Vos heures penchent vers "&amp;LOWER('2-Se situer'!B80)&amp;", et vous vous tenez en "&amp;IF(LEFT('2-Se situer'!B81,1)="S","spectateur",IF(LEFT('2-Se situer'!B81,1)="A","adaptateur","stratège"))&amp;". Sur la carte, cela vous place sur "&amp;'2-Se situer'!B82&amp;". ")</f>
        <v/>
      </c>
      <c r="N90" s="7"/>
      <c r="O90" s="7"/>
      <c r="P90" s="7"/>
      <c r="Q90" s="7"/>
      <c r="R90" s="7"/>
      <c r="S90" s="7"/>
    </row>
    <row r="91" spans="1:19" ht="14.25" customHeight="1" x14ac:dyDescent="0.45">
      <c r="A91" s="7"/>
      <c r="B91" s="7"/>
      <c r="C91" s="7"/>
      <c r="D91" s="7"/>
      <c r="E91" s="7"/>
      <c r="F91" s="7"/>
      <c r="G91" s="7"/>
      <c r="H91" s="7"/>
      <c r="I91" s="7"/>
      <c r="J91" s="7"/>
      <c r="K91" s="7"/>
      <c r="L91" s="7"/>
      <c r="M91" s="7" t="str">
        <f>IF('2-Se situer'!B102="","","Votre terrain"&amp;IF(IF(TRIM('2-Se situer'!B98)=TRIM('2-Se situer'!Q98),"",'2-Se situer'!B98)=""," ",", "&amp;IF(TRIM('2-Se situer'!B98)=TRIM('2-Se situer'!Q98),"",'2-Se situer'!B98)&amp;", ")&amp;IF('2-Se situer'!B102="Porteur","est porteur : il ne va nulle part, vos tâches si. ",IF('2-Se situer'!B102="Qui se polarise","se polarise : le milieu se vide, les deux bouts tiennent. ","s’affaisse : être le meilleur d’un terrain qui s’enfonce, c’est perdre avec talent. ")))</f>
        <v/>
      </c>
      <c r="N91" s="7"/>
      <c r="O91" s="7"/>
      <c r="P91" s="7"/>
      <c r="Q91" s="7"/>
      <c r="R91" s="7"/>
      <c r="S91" s="7"/>
    </row>
    <row r="92" spans="1:19" ht="14.25" customHeight="1" x14ac:dyDescent="0.45">
      <c r="A92" s="7"/>
      <c r="B92" s="7"/>
      <c r="C92" s="7"/>
      <c r="D92" s="7"/>
      <c r="E92" s="7"/>
      <c r="F92" s="7"/>
      <c r="G92" s="7"/>
      <c r="H92" s="7"/>
      <c r="I92" s="7"/>
      <c r="J92" s="7"/>
      <c r="K92" s="7"/>
      <c r="L92" s="7"/>
      <c r="M92" s="7" t="str">
        <f>IF('2-Se situer'!B25+'2-Se situer'!B27=0,"","Dans le détail, "&amp;'2-Se situer'!B25&amp;" de vos tâches vont se banaliser et "&amp;'2-Se situer'!B27&amp;" resteront rares : c’est là-dessus que se joue votre valeur, pas sur votre intitulé. ")</f>
        <v/>
      </c>
      <c r="N92" s="7"/>
      <c r="O92" s="7"/>
      <c r="P92" s="7"/>
      <c r="Q92" s="7"/>
      <c r="R92" s="7"/>
      <c r="S92" s="7"/>
    </row>
    <row r="93" spans="1:19" ht="14.25" customHeight="1" x14ac:dyDescent="0.45">
      <c r="A93" s="7"/>
      <c r="B93" s="7"/>
      <c r="C93" s="7"/>
      <c r="D93" s="7"/>
      <c r="E93" s="7"/>
      <c r="F93" s="7"/>
      <c r="G93" s="7"/>
      <c r="H93" s="7"/>
      <c r="I93" s="7"/>
      <c r="J93" s="7"/>
      <c r="K93" s="7"/>
      <c r="L93" s="7"/>
      <c r="M93" s="7" t="str">
        <f>IF('2-Se situer'!B104="","",IF(LEFT('2-Se situer'!B104,2)="À ","",IF('2-Se situer'!B104="Monter sur place",M100,IF('2-Se situer'!B104="Bouger vite, sur place",M101,IF('2-Se situer'!B104="Changer de terrain",M102,IF('2-Se situer'!B104="Commencer par la preuve",M103,M104))))))</f>
        <v/>
      </c>
      <c r="N93" s="7"/>
      <c r="O93" s="7"/>
      <c r="P93" s="7"/>
      <c r="Q93" s="7"/>
      <c r="R93" s="7"/>
      <c r="S93" s="7"/>
    </row>
    <row r="94" spans="1:19" ht="14.25" customHeight="1" x14ac:dyDescent="0.45">
      <c r="A94" s="7"/>
      <c r="B94" s="7"/>
      <c r="C94" s="7"/>
      <c r="D94" s="7"/>
      <c r="E94" s="7"/>
      <c r="F94" s="7"/>
      <c r="G94" s="7"/>
      <c r="H94" s="7"/>
      <c r="I94" s="7"/>
      <c r="J94" s="7"/>
      <c r="K94" s="7"/>
      <c r="L94" s="7"/>
      <c r="M94" s="7" t="str">
        <f>IF(MIN('Mes 90 jours'!Z2,12)&gt;=6,"","Et rien de tout cela ne tiendra sans le quart d’heure du stratège : quinze minutes par semaine, un rendez-vous fixe, non négociable. C’est le gouvernail. ")</f>
        <v xml:space="preserve">Et rien de tout cela ne tiendra sans le quart d’heure du stratège : quinze minutes par semaine, un rendez-vous fixe, non négociable. C’est le gouvernail. </v>
      </c>
      <c r="N94" s="7"/>
      <c r="O94" s="7"/>
      <c r="P94" s="7"/>
      <c r="Q94" s="7"/>
      <c r="R94" s="7"/>
      <c r="S94" s="7"/>
    </row>
    <row r="95" spans="1:19" ht="14.25" customHeight="1" x14ac:dyDescent="0.45">
      <c r="A95" s="7"/>
      <c r="B95" s="7"/>
      <c r="C95" s="7"/>
      <c r="D95" s="7"/>
      <c r="E95" s="7"/>
      <c r="F95" s="7"/>
      <c r="G95" s="7"/>
      <c r="H95" s="7"/>
      <c r="I95" s="7"/>
      <c r="J95" s="7"/>
      <c r="K95" s="7"/>
      <c r="L95" s="7"/>
      <c r="M95" s="7" t="str">
        <f>"Commencez maintenant par : "&amp;A5</f>
        <v>Commencez maintenant par : Chapitre 1 — écrivez la question qui vous occupe, puis reformulez-la jusqu’à en être le sujet. Dix minutes, ce soir.</v>
      </c>
      <c r="N95" s="7"/>
      <c r="O95" s="7"/>
      <c r="P95" s="7"/>
      <c r="Q95" s="7"/>
      <c r="R95" s="7"/>
      <c r="S95" s="7"/>
    </row>
    <row r="96" spans="1:19" ht="14.25" customHeight="1" x14ac:dyDescent="0.45">
      <c r="A96" s="7"/>
      <c r="B96" s="7"/>
      <c r="C96" s="7"/>
      <c r="D96" s="7"/>
      <c r="E96" s="7"/>
      <c r="F96" s="7"/>
      <c r="G96" s="7"/>
      <c r="H96" s="7"/>
      <c r="I96" s="7"/>
      <c r="J96" s="7"/>
      <c r="K96" s="7"/>
      <c r="L96" s="7"/>
      <c r="M96" s="7" t="str">
        <f>IF(O74&lt;999,M95,"")</f>
        <v>Commencez maintenant par : Chapitre 1 — écrivez la question qui vous occupe, puis reformulez-la jusqu’à en être le sujet. Dix minutes, ce soir.</v>
      </c>
      <c r="N96" s="7"/>
      <c r="O96" s="7"/>
      <c r="P96" s="7"/>
      <c r="Q96" s="7"/>
      <c r="R96" s="7"/>
      <c r="S96" s="7"/>
    </row>
    <row r="97" spans="1:19" ht="14.25" customHeight="1" x14ac:dyDescent="0.45">
      <c r="A97" s="7"/>
      <c r="B97" s="7"/>
      <c r="C97" s="7"/>
      <c r="D97" s="7"/>
      <c r="E97" s="7"/>
      <c r="F97" s="7"/>
      <c r="G97" s="7"/>
      <c r="H97" s="7"/>
      <c r="I97" s="7"/>
      <c r="J97" s="7"/>
      <c r="K97" s="7"/>
      <c r="L97" s="7"/>
      <c r="M97" s="7" t="s">
        <v>107</v>
      </c>
      <c r="N97" s="7"/>
      <c r="O97" s="7"/>
      <c r="P97" s="7"/>
      <c r="Q97" s="7"/>
      <c r="R97" s="7"/>
      <c r="S97" s="7"/>
    </row>
    <row r="98" spans="1:19" ht="14.25" customHeight="1" x14ac:dyDescent="0.45">
      <c r="A98" s="7"/>
      <c r="B98" s="7"/>
      <c r="C98" s="7"/>
      <c r="D98" s="7"/>
      <c r="E98" s="7"/>
      <c r="F98" s="7"/>
      <c r="G98" s="7"/>
      <c r="H98" s="7"/>
      <c r="I98" s="7"/>
      <c r="J98" s="7"/>
      <c r="K98" s="7"/>
      <c r="L98" s="7"/>
      <c r="M98" s="7"/>
      <c r="N98" s="7"/>
      <c r="O98" s="7"/>
      <c r="P98" s="7"/>
      <c r="Q98" s="7"/>
      <c r="R98" s="7"/>
      <c r="S98" s="7"/>
    </row>
    <row r="99" spans="1:19" ht="14.25" customHeight="1" x14ac:dyDescent="0.45">
      <c r="A99" s="7"/>
      <c r="B99" s="7"/>
      <c r="C99" s="7"/>
      <c r="D99" s="7"/>
      <c r="E99" s="7"/>
      <c r="F99" s="7"/>
      <c r="G99" s="7"/>
      <c r="H99" s="7"/>
      <c r="I99" s="7"/>
      <c r="J99" s="7"/>
      <c r="K99" s="7"/>
      <c r="L99" s="7"/>
      <c r="M99" s="7"/>
      <c r="N99" s="7"/>
      <c r="O99" s="7"/>
      <c r="P99" s="7"/>
      <c r="Q99" s="7"/>
      <c r="R99" s="7"/>
      <c r="S99" s="7"/>
    </row>
    <row r="100" spans="1:19" ht="14.25" customHeight="1" x14ac:dyDescent="0.45">
      <c r="A100" s="7"/>
      <c r="B100" s="7"/>
      <c r="C100" s="7"/>
      <c r="D100" s="7"/>
      <c r="E100" s="7"/>
      <c r="F100" s="7"/>
      <c r="G100" s="7"/>
      <c r="H100" s="7"/>
      <c r="I100" s="7"/>
      <c r="J100" s="7"/>
      <c r="K100" s="7"/>
      <c r="L100" s="7"/>
      <c r="M100" s="7" t="s">
        <v>108</v>
      </c>
      <c r="N100" s="7"/>
      <c r="O100" s="7"/>
      <c r="P100" s="7"/>
      <c r="Q100" s="7"/>
      <c r="R100" s="7"/>
      <c r="S100" s="7"/>
    </row>
    <row r="101" spans="1:19" ht="14.25" customHeight="1" x14ac:dyDescent="0.45">
      <c r="A101" s="7"/>
      <c r="B101" s="7"/>
      <c r="C101" s="7"/>
      <c r="D101" s="7"/>
      <c r="E101" s="7"/>
      <c r="F101" s="7"/>
      <c r="G101" s="7"/>
      <c r="H101" s="7"/>
      <c r="I101" s="7"/>
      <c r="J101" s="7"/>
      <c r="K101" s="7"/>
      <c r="L101" s="7"/>
      <c r="M101" s="7" t="s">
        <v>109</v>
      </c>
      <c r="N101" s="7"/>
      <c r="O101" s="7"/>
      <c r="P101" s="7"/>
      <c r="Q101" s="7"/>
      <c r="R101" s="7"/>
      <c r="S101" s="7"/>
    </row>
    <row r="102" spans="1:19" ht="14.25" customHeight="1" x14ac:dyDescent="0.45">
      <c r="A102" s="7"/>
      <c r="B102" s="7"/>
      <c r="C102" s="7"/>
      <c r="D102" s="7"/>
      <c r="E102" s="7"/>
      <c r="F102" s="7"/>
      <c r="G102" s="7"/>
      <c r="H102" s="7"/>
      <c r="I102" s="7"/>
      <c r="J102" s="7"/>
      <c r="K102" s="7"/>
      <c r="L102" s="7"/>
      <c r="M102" s="7" t="s">
        <v>110</v>
      </c>
      <c r="N102" s="7"/>
      <c r="O102" s="7"/>
      <c r="P102" s="7"/>
      <c r="Q102" s="7"/>
      <c r="R102" s="7"/>
      <c r="S102" s="7"/>
    </row>
    <row r="103" spans="1:19" ht="14.25" customHeight="1" x14ac:dyDescent="0.45">
      <c r="A103" s="7"/>
      <c r="B103" s="7"/>
      <c r="C103" s="7"/>
      <c r="D103" s="7"/>
      <c r="E103" s="7"/>
      <c r="F103" s="7"/>
      <c r="G103" s="7"/>
      <c r="H103" s="7"/>
      <c r="I103" s="7"/>
      <c r="J103" s="7"/>
      <c r="K103" s="7"/>
      <c r="L103" s="7"/>
      <c r="M103" s="7" t="s">
        <v>111</v>
      </c>
      <c r="N103" s="7"/>
      <c r="O103" s="7"/>
      <c r="P103" s="7"/>
      <c r="Q103" s="7"/>
      <c r="R103" s="7"/>
      <c r="S103" s="7"/>
    </row>
    <row r="104" spans="1:19" ht="14.25" customHeight="1" x14ac:dyDescent="0.45">
      <c r="A104" s="7"/>
      <c r="B104" s="7"/>
      <c r="C104" s="7"/>
      <c r="D104" s="7"/>
      <c r="E104" s="7"/>
      <c r="F104" s="7"/>
      <c r="G104" s="7"/>
      <c r="H104" s="7"/>
      <c r="I104" s="7"/>
      <c r="J104" s="7"/>
      <c r="K104" s="7"/>
      <c r="L104" s="7"/>
      <c r="M104" s="7" t="s">
        <v>112</v>
      </c>
      <c r="N104" s="7"/>
      <c r="O104" s="7"/>
      <c r="P104" s="7"/>
      <c r="Q104" s="7"/>
      <c r="R104" s="7"/>
      <c r="S104" s="7"/>
    </row>
    <row r="105" spans="1:19" ht="14.25" customHeight="1" x14ac:dyDescent="0.45">
      <c r="A105" s="7"/>
      <c r="B105" s="7"/>
      <c r="C105" s="7"/>
      <c r="D105" s="7"/>
      <c r="E105" s="7"/>
      <c r="F105" s="7"/>
      <c r="G105" s="7"/>
      <c r="H105" s="7"/>
      <c r="I105" s="7"/>
      <c r="J105" s="7"/>
      <c r="K105" s="7"/>
      <c r="L105" s="7"/>
      <c r="M105" s="7"/>
      <c r="N105" s="7"/>
      <c r="O105" s="7"/>
      <c r="P105" s="7"/>
      <c r="Q105" s="7"/>
      <c r="R105" s="7"/>
      <c r="S105" s="7"/>
    </row>
    <row r="106" spans="1:19" ht="14.25" customHeight="1" x14ac:dyDescent="0.45">
      <c r="A106" s="7"/>
      <c r="B106" s="7"/>
      <c r="C106" s="7"/>
      <c r="D106" s="7"/>
      <c r="E106" s="7"/>
      <c r="F106" s="7"/>
      <c r="G106" s="7"/>
      <c r="H106" s="7"/>
      <c r="I106" s="7"/>
      <c r="J106" s="7"/>
      <c r="K106" s="7"/>
      <c r="L106" s="7"/>
      <c r="M106" s="7"/>
      <c r="N106" s="7"/>
      <c r="O106" s="7"/>
      <c r="P106" s="7"/>
      <c r="Q106" s="7"/>
      <c r="R106" s="7"/>
      <c r="S106" s="7"/>
    </row>
    <row r="107" spans="1:19" ht="14.25" customHeight="1" x14ac:dyDescent="0.45">
      <c r="A107" s="7"/>
      <c r="B107" s="7"/>
      <c r="C107" s="7"/>
      <c r="D107" s="7"/>
      <c r="E107" s="7"/>
      <c r="F107" s="7"/>
      <c r="G107" s="7"/>
      <c r="H107" s="7"/>
      <c r="I107" s="7"/>
      <c r="J107" s="7"/>
      <c r="K107" s="7"/>
      <c r="L107" s="7"/>
      <c r="M107" s="7"/>
      <c r="N107" s="7"/>
      <c r="O107" s="7"/>
      <c r="P107" s="7"/>
      <c r="Q107" s="7"/>
      <c r="R107" s="7"/>
      <c r="S107" s="7"/>
    </row>
    <row r="108" spans="1:19" ht="14.25" customHeight="1" x14ac:dyDescent="0.45">
      <c r="A108" s="7"/>
      <c r="B108" s="7"/>
      <c r="C108" s="7"/>
      <c r="D108" s="7"/>
      <c r="E108" s="7"/>
      <c r="F108" s="7"/>
      <c r="G108" s="7"/>
      <c r="H108" s="7"/>
      <c r="I108" s="7"/>
      <c r="J108" s="7"/>
      <c r="K108" s="7"/>
      <c r="L108" s="7"/>
      <c r="M108" s="7"/>
      <c r="N108" s="7"/>
      <c r="O108" s="7"/>
      <c r="P108" s="7"/>
      <c r="Q108" s="7"/>
      <c r="R108" s="7"/>
      <c r="S108" s="7"/>
    </row>
    <row r="109" spans="1:19" ht="14.25" customHeight="1" x14ac:dyDescent="0.45">
      <c r="A109" s="7"/>
      <c r="B109" s="7"/>
      <c r="C109" s="7"/>
      <c r="D109" s="7"/>
      <c r="E109" s="7"/>
      <c r="F109" s="7"/>
      <c r="G109" s="7"/>
      <c r="H109" s="7"/>
      <c r="I109" s="7"/>
      <c r="J109" s="7"/>
      <c r="K109" s="7"/>
      <c r="L109" s="7"/>
      <c r="M109" s="7"/>
      <c r="N109" s="7"/>
      <c r="O109" s="7"/>
      <c r="P109" s="7"/>
      <c r="Q109" s="7"/>
      <c r="R109" s="7"/>
      <c r="S109" s="7"/>
    </row>
    <row r="110" spans="1:19" ht="14.25" customHeight="1" x14ac:dyDescent="0.45">
      <c r="A110" s="7"/>
      <c r="B110" s="7"/>
      <c r="C110" s="7"/>
      <c r="D110" s="7"/>
      <c r="E110" s="7"/>
      <c r="F110" s="7"/>
      <c r="G110" s="7"/>
      <c r="H110" s="7"/>
      <c r="I110" s="7"/>
      <c r="J110" s="7"/>
      <c r="K110" s="7"/>
      <c r="L110" s="7"/>
      <c r="M110" s="7"/>
      <c r="N110" s="7"/>
      <c r="O110" s="7"/>
      <c r="P110" s="7"/>
      <c r="Q110" s="7"/>
      <c r="R110" s="7"/>
      <c r="S110" s="7"/>
    </row>
    <row r="111" spans="1:19" ht="14.25" customHeight="1" x14ac:dyDescent="0.45">
      <c r="A111" s="7"/>
      <c r="B111" s="7"/>
      <c r="C111" s="7"/>
      <c r="D111" s="7"/>
      <c r="E111" s="7"/>
      <c r="F111" s="7"/>
      <c r="G111" s="7"/>
      <c r="H111" s="7"/>
      <c r="I111" s="7"/>
      <c r="J111" s="7"/>
      <c r="K111" s="7"/>
      <c r="L111" s="7"/>
      <c r="M111" s="7"/>
      <c r="N111" s="7"/>
      <c r="O111" s="7"/>
      <c r="P111" s="7"/>
      <c r="Q111" s="7"/>
      <c r="R111" s="7"/>
      <c r="S111" s="7"/>
    </row>
    <row r="112" spans="1:19" ht="14.25" customHeight="1" x14ac:dyDescent="0.45">
      <c r="A112" s="7"/>
      <c r="B112" s="7"/>
      <c r="C112" s="7"/>
      <c r="D112" s="7"/>
      <c r="E112" s="7"/>
      <c r="F112" s="7"/>
      <c r="G112" s="7"/>
      <c r="H112" s="7"/>
      <c r="I112" s="7"/>
      <c r="J112" s="7"/>
      <c r="K112" s="7"/>
      <c r="L112" s="7"/>
      <c r="M112" s="7"/>
      <c r="N112" s="7"/>
      <c r="O112" s="7"/>
      <c r="P112" s="7"/>
      <c r="Q112" s="7"/>
      <c r="R112" s="7"/>
      <c r="S112" s="7"/>
    </row>
    <row r="113" spans="1:19" ht="14.25" customHeight="1" x14ac:dyDescent="0.45">
      <c r="A113" s="7"/>
      <c r="B113" s="7"/>
      <c r="C113" s="7"/>
      <c r="D113" s="7"/>
      <c r="E113" s="7"/>
      <c r="F113" s="7"/>
      <c r="G113" s="7"/>
      <c r="H113" s="7"/>
      <c r="I113" s="7"/>
      <c r="J113" s="7"/>
      <c r="K113" s="7"/>
      <c r="L113" s="7"/>
      <c r="M113" s="7"/>
      <c r="N113" s="7"/>
      <c r="O113" s="7"/>
      <c r="P113" s="7"/>
      <c r="Q113" s="7"/>
      <c r="R113" s="7"/>
      <c r="S113" s="7"/>
    </row>
    <row r="114" spans="1:19" ht="14.25" customHeight="1" x14ac:dyDescent="0.45">
      <c r="A114" s="7"/>
      <c r="B114" s="7"/>
      <c r="C114" s="7"/>
      <c r="D114" s="7"/>
      <c r="E114" s="7"/>
      <c r="F114" s="7"/>
      <c r="G114" s="7"/>
      <c r="H114" s="7"/>
      <c r="I114" s="7"/>
      <c r="J114" s="7"/>
      <c r="K114" s="7"/>
      <c r="L114" s="7"/>
      <c r="M114" s="7"/>
      <c r="N114" s="7"/>
      <c r="O114" s="7"/>
      <c r="P114" s="7"/>
      <c r="Q114" s="7"/>
      <c r="R114" s="7"/>
      <c r="S114" s="7"/>
    </row>
    <row r="115" spans="1:19" ht="14.25" customHeight="1" x14ac:dyDescent="0.45">
      <c r="A115" s="7"/>
      <c r="B115" s="7"/>
      <c r="C115" s="7"/>
      <c r="D115" s="7"/>
      <c r="E115" s="7"/>
      <c r="F115" s="7"/>
      <c r="G115" s="7"/>
      <c r="H115" s="7"/>
      <c r="I115" s="7"/>
      <c r="J115" s="7"/>
      <c r="K115" s="7"/>
      <c r="L115" s="7"/>
      <c r="M115" s="7"/>
      <c r="N115" s="7"/>
      <c r="O115" s="7"/>
      <c r="P115" s="7"/>
      <c r="Q115" s="7"/>
      <c r="R115" s="7"/>
      <c r="S115" s="7"/>
    </row>
    <row r="116" spans="1:19" ht="14.25" customHeight="1" x14ac:dyDescent="0.45">
      <c r="A116" s="7"/>
      <c r="B116" s="7"/>
      <c r="C116" s="7"/>
      <c r="D116" s="7"/>
      <c r="E116" s="7"/>
      <c r="F116" s="7"/>
      <c r="G116" s="7"/>
      <c r="H116" s="7"/>
      <c r="I116" s="7"/>
      <c r="J116" s="7"/>
      <c r="K116" s="7"/>
      <c r="L116" s="7"/>
      <c r="M116" s="7"/>
      <c r="N116" s="7"/>
      <c r="O116" s="7"/>
      <c r="P116" s="7"/>
      <c r="Q116" s="7"/>
      <c r="R116" s="7"/>
      <c r="S116" s="7"/>
    </row>
  </sheetData>
  <sheetProtection sheet="1" formatCells="0" formatColumns="0" formatRows="0"/>
  <mergeCells count="41">
    <mergeCell ref="A1:F1"/>
    <mergeCell ref="E41:F41"/>
    <mergeCell ref="B28:E28"/>
    <mergeCell ref="A7:F7"/>
    <mergeCell ref="A2:F2"/>
    <mergeCell ref="B26:E26"/>
    <mergeCell ref="A47:F47"/>
    <mergeCell ref="E38:F38"/>
    <mergeCell ref="A14:F14"/>
    <mergeCell ref="A5:F5"/>
    <mergeCell ref="B16:E16"/>
    <mergeCell ref="A35:F35"/>
    <mergeCell ref="A4:F4"/>
    <mergeCell ref="B8:F8"/>
    <mergeCell ref="E40:F40"/>
    <mergeCell ref="B22:E22"/>
    <mergeCell ref="B31:E31"/>
    <mergeCell ref="B18:E18"/>
    <mergeCell ref="B27:E27"/>
    <mergeCell ref="B29:F29"/>
    <mergeCell ref="B24:E24"/>
    <mergeCell ref="B20:E20"/>
    <mergeCell ref="A3:F3"/>
    <mergeCell ref="E39:F39"/>
    <mergeCell ref="E44:F44"/>
    <mergeCell ref="B32:E32"/>
    <mergeCell ref="B21:E21"/>
    <mergeCell ref="B19:F19"/>
    <mergeCell ref="A34:F34"/>
    <mergeCell ref="B17:E17"/>
    <mergeCell ref="B23:E23"/>
    <mergeCell ref="C38:D38"/>
    <mergeCell ref="B15:F15"/>
    <mergeCell ref="E43:F43"/>
    <mergeCell ref="A54:F54"/>
    <mergeCell ref="B25:F25"/>
    <mergeCell ref="A37:F37"/>
    <mergeCell ref="B30:E30"/>
    <mergeCell ref="E42:F42"/>
    <mergeCell ref="A52:F52"/>
    <mergeCell ref="E45:F45"/>
  </mergeCells>
  <conditionalFormatting sqref="B16:B18">
    <cfRule type="expression" dxfId="147" priority="3">
      <formula>$B16=""</formula>
    </cfRule>
  </conditionalFormatting>
  <conditionalFormatting sqref="B20:B24">
    <cfRule type="expression" dxfId="146" priority="4">
      <formula>$B20=""</formula>
    </cfRule>
  </conditionalFormatting>
  <conditionalFormatting sqref="B26:B28">
    <cfRule type="expression" dxfId="145" priority="5">
      <formula>$B26=""</formula>
    </cfRule>
  </conditionalFormatting>
  <conditionalFormatting sqref="B30:B32">
    <cfRule type="expression" dxfId="144" priority="6">
      <formula>$B30=""</formula>
    </cfRule>
  </conditionalFormatting>
  <conditionalFormatting sqref="B39:B45">
    <cfRule type="cellIs" dxfId="143" priority="7" operator="greaterThanOrEqual">
      <formula>70</formula>
    </cfRule>
    <cfRule type="cellIs" dxfId="142" priority="8" operator="between">
      <formula>40</formula>
      <formula>69.99</formula>
    </cfRule>
    <cfRule type="cellIs" dxfId="141" priority="9" operator="lessThan">
      <formula>40</formula>
    </cfRule>
  </conditionalFormatting>
  <conditionalFormatting sqref="B8:F8">
    <cfRule type="dataBar" priority="2">
      <dataBar>
        <cfvo type="num" val="0"/>
        <cfvo type="num" val="1"/>
        <color rgb="FF27AE60"/>
      </dataBar>
    </cfRule>
  </conditionalFormatting>
  <conditionalFormatting sqref="C9">
    <cfRule type="dataBar" priority="10">
      <dataBar>
        <cfvo type="num" val="0"/>
        <cfvo type="num" val="1"/>
        <color rgb="FF27AE60"/>
      </dataBar>
    </cfRule>
  </conditionalFormatting>
  <conditionalFormatting sqref="C10">
    <cfRule type="dataBar" priority="11">
      <dataBar>
        <cfvo type="num" val="0"/>
        <cfvo type="num" val="1"/>
        <color rgb="FF27AE60"/>
      </dataBar>
    </cfRule>
  </conditionalFormatting>
  <conditionalFormatting sqref="C11">
    <cfRule type="dataBar" priority="12">
      <dataBar>
        <cfvo type="num" val="0"/>
        <cfvo type="num" val="1"/>
        <color rgb="FF27AE60"/>
      </dataBar>
    </cfRule>
  </conditionalFormatting>
  <conditionalFormatting sqref="C12">
    <cfRule type="dataBar" priority="13">
      <dataBar>
        <cfvo type="num" val="0"/>
        <cfvo type="num" val="1"/>
        <color rgb="FF27AE60"/>
      </dataBar>
    </cfRule>
  </conditionalFormatting>
  <conditionalFormatting sqref="C48">
    <cfRule type="dataBar" priority="14">
      <dataBar>
        <cfvo type="num" val="0"/>
        <cfvo type="num" val="1"/>
        <color rgb="FF27AE60"/>
      </dataBar>
    </cfRule>
  </conditionalFormatting>
  <conditionalFormatting sqref="C49">
    <cfRule type="dataBar" priority="15">
      <dataBar>
        <cfvo type="num" val="0"/>
        <cfvo type="num" val="1"/>
        <color rgb="FF27AE60"/>
      </dataBar>
    </cfRule>
  </conditionalFormatting>
  <conditionalFormatting sqref="C50">
    <cfRule type="dataBar" priority="16">
      <dataBar>
        <cfvo type="num" val="0"/>
        <cfvo type="num" val="1"/>
        <color rgb="FF27AE60"/>
      </dataBar>
    </cfRule>
  </conditionalFormatting>
  <printOptions horizontalCentered="1"/>
  <pageMargins left="0.5" right="0.5" top="0.6" bottom="0.6" header="0.25" footer="0.25"/>
  <pageSetup paperSize="9" scale="89" fitToHeight="0" orientation="portrait" horizontalDpi="300" verticalDpi="300" r:id="rId1"/>
  <headerFooter>
    <oddFooter>&amp;L&amp;8 &amp;K8A8A85IRREMPLAÇABLE · le cockpit&amp;R&amp;8 &amp;K8A8A85inovapolis.fr/le-livre   ·   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A56DB"/>
    <pageSetUpPr fitToPage="1"/>
  </sheetPr>
  <dimension ref="A1:AC80"/>
  <sheetViews>
    <sheetView showGridLines="0" view="pageBreakPreview" zoomScale="160" zoomScaleNormal="115" zoomScaleSheetLayoutView="160" workbookViewId="0">
      <pane ySplit="3" topLeftCell="A4" activePane="bottomLeft" state="frozen"/>
      <selection pane="bottomLeft" activeCell="J29" sqref="J29"/>
    </sheetView>
  </sheetViews>
  <sheetFormatPr baseColWidth="10" defaultColWidth="9.06640625" defaultRowHeight="14.25" x14ac:dyDescent="0.45"/>
  <cols>
    <col min="1" max="1" width="42" customWidth="1"/>
    <col min="2" max="2" width="38" customWidth="1"/>
    <col min="3" max="3" width="24" customWidth="1"/>
    <col min="4" max="4" width="16" customWidth="1"/>
    <col min="5" max="5" width="8" customWidth="1"/>
    <col min="6" max="23" width="13" hidden="1" customWidth="1"/>
    <col min="24" max="24" width="6" hidden="1" customWidth="1"/>
    <col min="25" max="28" width="13" hidden="1" customWidth="1"/>
  </cols>
  <sheetData>
    <row r="1" spans="1:29" ht="34.049999999999997" customHeight="1" x14ac:dyDescent="0.45">
      <c r="A1" s="78" t="s">
        <v>113</v>
      </c>
      <c r="B1" s="79"/>
      <c r="C1" s="79"/>
      <c r="D1" s="79"/>
      <c r="E1" s="79"/>
      <c r="F1" s="7"/>
      <c r="G1" s="7"/>
      <c r="H1" s="7"/>
      <c r="I1" s="7"/>
      <c r="J1" s="7"/>
      <c r="K1" s="7"/>
      <c r="L1" s="7"/>
      <c r="M1" s="7"/>
      <c r="N1" s="7"/>
      <c r="O1" s="7"/>
      <c r="P1" s="7"/>
      <c r="Q1" s="7"/>
      <c r="R1" s="7"/>
      <c r="S1" s="7"/>
      <c r="T1" s="7"/>
      <c r="U1" s="7"/>
      <c r="V1" s="7"/>
      <c r="W1" s="7"/>
      <c r="X1" s="7"/>
      <c r="Y1" s="7"/>
      <c r="Z1" s="7">
        <v>3</v>
      </c>
      <c r="AA1" s="7"/>
      <c r="AB1" s="7"/>
      <c r="AC1" s="7"/>
    </row>
    <row r="2" spans="1:29" ht="27.75" customHeight="1" x14ac:dyDescent="0.45">
      <c r="A2" s="83" t="s">
        <v>114</v>
      </c>
      <c r="B2" s="84"/>
      <c r="C2" s="84"/>
      <c r="D2" s="84"/>
      <c r="E2" s="84"/>
      <c r="F2" s="7"/>
      <c r="G2" s="7"/>
      <c r="H2" s="7"/>
      <c r="I2" s="7"/>
      <c r="J2" s="7"/>
      <c r="K2" s="7"/>
      <c r="L2" s="7"/>
      <c r="M2" s="7"/>
      <c r="N2" s="7"/>
      <c r="O2" s="7"/>
      <c r="P2" s="7"/>
      <c r="Q2" s="7"/>
      <c r="R2" s="7"/>
      <c r="S2" s="7"/>
      <c r="T2" s="7"/>
      <c r="U2" s="7"/>
      <c r="V2" s="7"/>
      <c r="W2" s="7"/>
      <c r="X2" s="7"/>
      <c r="Y2" s="7"/>
      <c r="Z2" s="7">
        <f>Z5+Z27+Z51</f>
        <v>0</v>
      </c>
      <c r="AA2" s="7"/>
      <c r="AB2" s="7"/>
      <c r="AC2" s="7"/>
    </row>
    <row r="3" spans="1:29" ht="21.75" customHeight="1" x14ac:dyDescent="0.45">
      <c r="A3" s="20" t="str">
        <f>"Votre avancée : "&amp;Z2&amp;" geste"&amp;IF(Z2&gt;1,"s","")&amp;" sur "&amp;Z1</f>
        <v>Votre avancée : 0 geste sur 3</v>
      </c>
      <c r="B3" s="81">
        <f>IF(Z1=0,0,Z2/Z1)</f>
        <v>0</v>
      </c>
      <c r="C3" s="52"/>
      <c r="D3" s="52"/>
      <c r="E3" s="52"/>
      <c r="F3" s="7"/>
      <c r="G3" s="7"/>
      <c r="H3" s="7"/>
      <c r="I3" s="7"/>
      <c r="J3" s="7"/>
      <c r="K3" s="7"/>
      <c r="L3" s="7"/>
      <c r="M3" s="7"/>
      <c r="N3" s="7"/>
      <c r="O3" s="7"/>
      <c r="P3" s="7"/>
      <c r="Q3" s="7"/>
      <c r="R3" s="7"/>
      <c r="S3" s="7"/>
      <c r="T3" s="7"/>
      <c r="U3" s="7"/>
      <c r="V3" s="7"/>
      <c r="W3" s="7"/>
      <c r="X3" s="7"/>
      <c r="Y3" s="7"/>
      <c r="Z3" s="7"/>
      <c r="AA3" s="7"/>
      <c r="AB3" s="7"/>
      <c r="AC3" s="7"/>
    </row>
    <row r="4" spans="1:29" ht="24" customHeight="1" x14ac:dyDescent="0.45">
      <c r="A4" s="85" t="s">
        <v>115</v>
      </c>
      <c r="B4" s="63"/>
      <c r="C4" s="63"/>
      <c r="D4" s="63"/>
      <c r="E4" s="63"/>
      <c r="F4" s="7"/>
      <c r="G4" s="7"/>
      <c r="H4" s="7"/>
      <c r="I4" s="7"/>
      <c r="J4" s="7"/>
      <c r="K4" s="7"/>
      <c r="L4" s="7"/>
      <c r="M4" s="7"/>
      <c r="N4" s="7"/>
      <c r="O4" s="7"/>
      <c r="P4" s="7"/>
      <c r="Q4" s="7"/>
      <c r="R4" s="7"/>
      <c r="S4" s="7"/>
      <c r="T4" s="7"/>
      <c r="U4" s="7"/>
      <c r="V4" s="7"/>
      <c r="W4" s="7"/>
      <c r="X4" s="7"/>
      <c r="Y4" s="7"/>
      <c r="Z4" s="7"/>
      <c r="AA4" s="7"/>
      <c r="AB4" s="7"/>
      <c r="AC4" s="7"/>
    </row>
    <row r="5" spans="1:29" ht="25.5" customHeight="1" x14ac:dyDescent="0.45">
      <c r="A5" s="56" t="s">
        <v>116</v>
      </c>
      <c r="B5" s="57"/>
      <c r="C5" s="57"/>
      <c r="D5" s="57"/>
      <c r="E5" s="21" t="str">
        <f>IF(Y5=0,"",IF(X5=0,"À faire",IF(X5&lt;Y5,"En cours","Fait")))</f>
        <v>À faire</v>
      </c>
      <c r="F5" s="7"/>
      <c r="G5" s="7"/>
      <c r="H5" s="7"/>
      <c r="I5" s="7"/>
      <c r="J5" s="7"/>
      <c r="K5" s="7"/>
      <c r="L5" s="7"/>
      <c r="M5" s="7"/>
      <c r="N5" s="7"/>
      <c r="O5" s="7"/>
      <c r="P5" s="7"/>
      <c r="Q5" s="7"/>
      <c r="R5" s="7"/>
      <c r="S5" s="7"/>
      <c r="T5" s="7"/>
      <c r="U5" s="7"/>
      <c r="V5" s="7"/>
      <c r="W5" s="7"/>
      <c r="X5" s="7">
        <f>--(TRIM(B10)&lt;&gt;TRIM(Q10))+--(TRIM(B11)&lt;&gt;TRIM(Q11))+--(TRIM(B12)&lt;&gt;TRIM(Q12))</f>
        <v>0</v>
      </c>
      <c r="Y5" s="7">
        <v>3</v>
      </c>
      <c r="Z5" s="7">
        <f>IF(E5="Fait",1,0)</f>
        <v>0</v>
      </c>
      <c r="AA5" s="7"/>
      <c r="AB5" s="7"/>
      <c r="AC5" s="7"/>
    </row>
    <row r="6" spans="1:29" ht="45" customHeight="1" x14ac:dyDescent="0.45">
      <c r="A6" s="22" t="s">
        <v>117</v>
      </c>
      <c r="B6" s="77" t="s">
        <v>118</v>
      </c>
      <c r="C6" s="52"/>
      <c r="D6" s="52"/>
      <c r="E6" s="52"/>
      <c r="F6" s="7"/>
      <c r="G6" s="7"/>
      <c r="H6" s="7"/>
      <c r="I6" s="7"/>
      <c r="J6" s="7"/>
      <c r="K6" s="7"/>
      <c r="L6" s="7"/>
      <c r="M6" s="7"/>
      <c r="N6" s="7"/>
      <c r="O6" s="7"/>
      <c r="P6" s="7"/>
      <c r="Q6" s="7"/>
      <c r="R6" s="7"/>
      <c r="S6" s="7"/>
      <c r="T6" s="7"/>
      <c r="U6" s="7"/>
      <c r="V6" s="7"/>
      <c r="W6" s="7"/>
      <c r="X6" s="7"/>
      <c r="Y6" s="7"/>
      <c r="Z6" s="7"/>
      <c r="AA6" s="7"/>
      <c r="AB6" s="7"/>
      <c r="AC6" s="7"/>
    </row>
    <row r="7" spans="1:29" ht="27.75" customHeight="1" x14ac:dyDescent="0.45">
      <c r="A7" s="22" t="s">
        <v>119</v>
      </c>
      <c r="B7" s="80" t="s">
        <v>120</v>
      </c>
      <c r="C7" s="52"/>
      <c r="D7" s="52"/>
      <c r="E7" s="52"/>
      <c r="F7" s="7"/>
      <c r="G7" s="7"/>
      <c r="H7" s="7"/>
      <c r="I7" s="7"/>
      <c r="J7" s="7"/>
      <c r="K7" s="7"/>
      <c r="L7" s="7"/>
      <c r="M7" s="7"/>
      <c r="N7" s="7"/>
      <c r="O7" s="7"/>
      <c r="P7" s="7"/>
      <c r="Q7" s="7"/>
      <c r="R7" s="7"/>
      <c r="S7" s="7"/>
      <c r="T7" s="7"/>
      <c r="U7" s="7"/>
      <c r="V7" s="7"/>
      <c r="W7" s="7"/>
      <c r="X7" s="7"/>
      <c r="Y7" s="7"/>
      <c r="Z7" s="7"/>
      <c r="AA7" s="7"/>
      <c r="AB7" s="7"/>
      <c r="AC7" s="7"/>
    </row>
    <row r="8" spans="1:29" ht="14.25" customHeight="1" x14ac:dyDescent="0.45">
      <c r="A8" s="7"/>
      <c r="B8" s="7"/>
      <c r="C8" s="7"/>
      <c r="D8" s="7"/>
      <c r="E8" s="7"/>
      <c r="F8" s="7"/>
      <c r="G8" s="7"/>
      <c r="H8" s="7"/>
      <c r="I8" s="7"/>
      <c r="J8" s="7"/>
      <c r="K8" s="7"/>
      <c r="L8" s="7"/>
      <c r="M8" s="7"/>
      <c r="N8" s="7"/>
      <c r="O8" s="7"/>
      <c r="P8" s="7"/>
      <c r="Q8" s="7"/>
      <c r="R8" s="7"/>
      <c r="S8" s="7"/>
      <c r="T8" s="7"/>
      <c r="U8" s="7"/>
      <c r="V8" s="7"/>
      <c r="W8" s="7"/>
      <c r="X8" s="7"/>
      <c r="Y8" s="7"/>
      <c r="Z8" s="7"/>
      <c r="AA8" s="7"/>
      <c r="AB8" s="7"/>
      <c r="AC8" s="7"/>
    </row>
    <row r="9" spans="1:29" ht="15.75" customHeight="1" x14ac:dyDescent="0.45">
      <c r="A9" s="82" t="s">
        <v>121</v>
      </c>
      <c r="B9" s="52"/>
      <c r="C9" s="52"/>
      <c r="D9" s="52"/>
      <c r="E9" s="52"/>
      <c r="F9" s="7"/>
      <c r="G9" s="7"/>
      <c r="H9" s="7"/>
      <c r="I9" s="7"/>
      <c r="J9" s="7"/>
      <c r="K9" s="7"/>
      <c r="L9" s="7"/>
      <c r="M9" s="7"/>
      <c r="N9" s="7"/>
      <c r="O9" s="7"/>
      <c r="P9" s="7"/>
      <c r="Q9" s="7"/>
      <c r="R9" s="7"/>
      <c r="S9" s="7"/>
      <c r="T9" s="7"/>
      <c r="U9" s="7"/>
      <c r="V9" s="7"/>
      <c r="W9" s="7"/>
      <c r="X9" s="7"/>
      <c r="Y9" s="7"/>
      <c r="Z9" s="7"/>
      <c r="AA9" s="7"/>
      <c r="AB9" s="7"/>
      <c r="AC9" s="7"/>
    </row>
    <row r="10" spans="1:29" ht="19.5" customHeight="1" x14ac:dyDescent="0.45">
      <c r="A10" s="23" t="s">
        <v>122</v>
      </c>
      <c r="B10" s="74" t="s">
        <v>123</v>
      </c>
      <c r="C10" s="75"/>
      <c r="D10" s="75"/>
      <c r="E10" s="24" t="str">
        <f>IF(AND(B10&lt;&gt;"",B10&lt;&gt;Q10),"✔","")</f>
        <v/>
      </c>
      <c r="F10" s="7"/>
      <c r="G10" s="7"/>
      <c r="H10" s="7"/>
      <c r="I10" s="7"/>
      <c r="J10" s="7"/>
      <c r="K10" s="7"/>
      <c r="L10" s="7"/>
      <c r="M10" s="7"/>
      <c r="N10" s="7"/>
      <c r="O10" s="7"/>
      <c r="P10" s="7"/>
      <c r="Q10" s="7" t="s">
        <v>123</v>
      </c>
      <c r="R10" s="7"/>
      <c r="S10" s="7"/>
      <c r="T10" s="7"/>
      <c r="U10" s="7"/>
      <c r="V10" s="7"/>
      <c r="W10" s="7"/>
      <c r="X10" s="7"/>
      <c r="Y10" s="7"/>
      <c r="Z10" s="7"/>
      <c r="AA10" s="7"/>
      <c r="AB10" s="7"/>
      <c r="AC10" s="7"/>
    </row>
    <row r="11" spans="1:29" ht="19.5" customHeight="1" x14ac:dyDescent="0.45">
      <c r="A11" s="23" t="s">
        <v>124</v>
      </c>
      <c r="B11" s="74" t="s">
        <v>125</v>
      </c>
      <c r="C11" s="75"/>
      <c r="D11" s="75"/>
      <c r="E11" s="24" t="str">
        <f>IF(AND(B11&lt;&gt;"",B11&lt;&gt;Q11),"✔","")</f>
        <v/>
      </c>
      <c r="F11" s="7"/>
      <c r="G11" s="7"/>
      <c r="H11" s="7"/>
      <c r="I11" s="7"/>
      <c r="J11" s="7"/>
      <c r="K11" s="7"/>
      <c r="L11" s="7"/>
      <c r="M11" s="7"/>
      <c r="N11" s="7"/>
      <c r="O11" s="7"/>
      <c r="P11" s="7"/>
      <c r="Q11" s="7" t="s">
        <v>125</v>
      </c>
      <c r="R11" s="7"/>
      <c r="S11" s="7"/>
      <c r="T11" s="7"/>
      <c r="U11" s="7"/>
      <c r="V11" s="7"/>
      <c r="W11" s="7"/>
      <c r="X11" s="7"/>
      <c r="Y11" s="7"/>
      <c r="Z11" s="7"/>
      <c r="AA11" s="7"/>
      <c r="AB11" s="7"/>
      <c r="AC11" s="7"/>
    </row>
    <row r="12" spans="1:29" ht="19.5" customHeight="1" x14ac:dyDescent="0.45">
      <c r="A12" s="23" t="s">
        <v>126</v>
      </c>
      <c r="B12" s="74" t="s">
        <v>127</v>
      </c>
      <c r="C12" s="75"/>
      <c r="D12" s="75"/>
      <c r="E12" s="24" t="str">
        <f>IF(AND(B12&lt;&gt;"",B12&lt;&gt;Q12),"✔","")</f>
        <v/>
      </c>
      <c r="F12" s="7"/>
      <c r="G12" s="7"/>
      <c r="H12" s="7"/>
      <c r="I12" s="7"/>
      <c r="J12" s="7"/>
      <c r="K12" s="7"/>
      <c r="L12" s="7"/>
      <c r="M12" s="7"/>
      <c r="N12" s="7"/>
      <c r="O12" s="7"/>
      <c r="P12" s="7"/>
      <c r="Q12" s="7" t="s">
        <v>127</v>
      </c>
      <c r="R12" s="7"/>
      <c r="S12" s="7"/>
      <c r="T12" s="7"/>
      <c r="U12" s="7"/>
      <c r="V12" s="7"/>
      <c r="W12" s="7"/>
      <c r="X12" s="7"/>
      <c r="Y12" s="7"/>
      <c r="Z12" s="7"/>
      <c r="AA12" s="7"/>
      <c r="AB12" s="7"/>
      <c r="AC12" s="7"/>
    </row>
    <row r="13" spans="1:29" ht="15.75" customHeight="1" x14ac:dyDescent="0.45">
      <c r="A13" s="53" t="s">
        <v>128</v>
      </c>
      <c r="B13" s="52"/>
      <c r="C13" s="52"/>
      <c r="D13" s="52"/>
      <c r="E13" s="52"/>
      <c r="F13" s="7"/>
      <c r="G13" s="7"/>
      <c r="H13" s="7"/>
      <c r="I13" s="7"/>
      <c r="J13" s="7"/>
      <c r="K13" s="7"/>
      <c r="L13" s="7"/>
      <c r="M13" s="7"/>
      <c r="N13" s="7"/>
      <c r="O13" s="7"/>
      <c r="P13" s="7"/>
      <c r="Q13" s="7"/>
      <c r="R13" s="7"/>
      <c r="S13" s="7"/>
      <c r="T13" s="7"/>
      <c r="U13" s="7"/>
      <c r="V13" s="7"/>
      <c r="W13" s="7"/>
      <c r="X13" s="7"/>
      <c r="Y13" s="7"/>
      <c r="Z13" s="7"/>
      <c r="AA13" s="7"/>
      <c r="AB13" s="7"/>
      <c r="AC13" s="7"/>
    </row>
    <row r="14" spans="1:29" ht="14.25" customHeight="1" x14ac:dyDescent="0.4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row>
    <row r="15" spans="1:29" ht="18" customHeight="1" x14ac:dyDescent="0.45">
      <c r="A15" s="76" t="s">
        <v>129</v>
      </c>
      <c r="B15" s="52"/>
      <c r="C15" s="52"/>
      <c r="D15" s="52"/>
      <c r="E15" s="52"/>
      <c r="F15" s="7"/>
      <c r="G15" s="7"/>
      <c r="H15" s="7"/>
      <c r="I15" s="7"/>
      <c r="J15" s="7"/>
      <c r="K15" s="7"/>
      <c r="L15" s="7"/>
      <c r="M15" s="7"/>
      <c r="N15" s="7"/>
      <c r="O15" s="7"/>
      <c r="P15" s="7"/>
      <c r="Q15" s="7"/>
      <c r="R15" s="7"/>
      <c r="S15" s="7"/>
      <c r="T15" s="7"/>
      <c r="U15" s="7"/>
      <c r="V15" s="7"/>
      <c r="W15" s="7"/>
      <c r="X15" s="7"/>
      <c r="Y15" s="7"/>
      <c r="Z15" s="7"/>
      <c r="AA15" s="7"/>
      <c r="AB15" s="7"/>
      <c r="AC15" s="7"/>
    </row>
    <row r="16" spans="1:29" ht="25.5" customHeight="1" x14ac:dyDescent="0.45">
      <c r="A16" s="53" t="s">
        <v>130</v>
      </c>
      <c r="B16" s="52"/>
      <c r="C16" s="52"/>
      <c r="D16" s="52"/>
      <c r="E16" s="52"/>
      <c r="F16" s="7"/>
      <c r="G16" s="7"/>
      <c r="H16" s="7"/>
      <c r="I16" s="7"/>
      <c r="J16" s="7"/>
      <c r="K16" s="7"/>
      <c r="L16" s="7"/>
      <c r="M16" s="7"/>
      <c r="N16" s="7"/>
      <c r="O16" s="7"/>
      <c r="P16" s="7"/>
      <c r="Q16" s="7"/>
      <c r="R16" s="7"/>
      <c r="S16" s="7"/>
      <c r="T16" s="7"/>
      <c r="U16" s="7"/>
      <c r="V16" s="7"/>
      <c r="W16" s="7"/>
      <c r="X16" s="7"/>
      <c r="Y16" s="7"/>
      <c r="Z16" s="7"/>
      <c r="AA16" s="7"/>
      <c r="AB16" s="7"/>
      <c r="AC16" s="7"/>
    </row>
    <row r="17" spans="1:29" ht="30" customHeight="1" x14ac:dyDescent="0.45">
      <c r="A17" s="25" t="s">
        <v>131</v>
      </c>
      <c r="B17" s="25" t="s">
        <v>132</v>
      </c>
      <c r="C17" s="25" t="s">
        <v>133</v>
      </c>
      <c r="D17" s="7"/>
      <c r="E17" s="7"/>
      <c r="F17" s="7"/>
      <c r="G17" s="7"/>
      <c r="H17" s="7"/>
      <c r="I17" s="7"/>
      <c r="J17" s="7"/>
      <c r="K17" s="7"/>
      <c r="L17" s="7"/>
      <c r="M17" s="7"/>
      <c r="N17" s="7"/>
      <c r="O17" s="7"/>
      <c r="P17" s="7"/>
      <c r="Q17" s="7"/>
      <c r="R17" s="7"/>
      <c r="S17" s="7"/>
      <c r="T17" s="7"/>
      <c r="U17" s="7"/>
      <c r="V17" s="7"/>
      <c r="W17" s="7"/>
      <c r="X17" s="7"/>
      <c r="Y17" s="7"/>
      <c r="Z17" s="7"/>
      <c r="AA17" s="7"/>
      <c r="AB17" s="7"/>
      <c r="AC17" s="7"/>
    </row>
    <row r="18" spans="1:29" ht="18.75" customHeight="1" x14ac:dyDescent="0.45">
      <c r="A18" s="45"/>
      <c r="B18" s="45"/>
      <c r="C18" s="45"/>
      <c r="D18" s="7"/>
      <c r="E18" s="7"/>
      <c r="F18" s="7"/>
      <c r="G18" s="7"/>
      <c r="H18" s="7"/>
      <c r="I18" s="7"/>
      <c r="J18" s="7"/>
      <c r="K18" s="7"/>
      <c r="L18" s="7"/>
      <c r="M18" s="7"/>
      <c r="N18" s="7"/>
      <c r="O18" s="7"/>
      <c r="P18" s="7"/>
      <c r="Q18" s="7"/>
      <c r="R18" s="7"/>
      <c r="S18" s="7"/>
      <c r="T18" s="7"/>
      <c r="U18" s="7"/>
      <c r="V18" s="7"/>
      <c r="W18" s="7"/>
      <c r="X18" s="7"/>
      <c r="Y18" s="7"/>
      <c r="Z18" s="7"/>
      <c r="AA18" s="7"/>
      <c r="AB18" s="7"/>
      <c r="AC18" s="7"/>
    </row>
    <row r="19" spans="1:29" ht="18.75" customHeight="1" x14ac:dyDescent="0.45">
      <c r="A19" s="45"/>
      <c r="B19" s="45"/>
      <c r="C19" s="45"/>
      <c r="D19" s="7"/>
      <c r="E19" s="7"/>
      <c r="F19" s="7"/>
      <c r="G19" s="7"/>
      <c r="H19" s="7"/>
      <c r="I19" s="7"/>
      <c r="J19" s="7"/>
      <c r="K19" s="7"/>
      <c r="L19" s="7"/>
      <c r="M19" s="7"/>
      <c r="N19" s="7"/>
      <c r="O19" s="7"/>
      <c r="P19" s="7"/>
      <c r="Q19" s="7"/>
      <c r="R19" s="7"/>
      <c r="S19" s="7"/>
      <c r="T19" s="7"/>
      <c r="U19" s="7"/>
      <c r="V19" s="7"/>
      <c r="W19" s="7"/>
      <c r="X19" s="7"/>
      <c r="Y19" s="7"/>
      <c r="Z19" s="7"/>
      <c r="AA19" s="7"/>
      <c r="AB19" s="7"/>
      <c r="AC19" s="7"/>
    </row>
    <row r="20" spans="1:29" ht="18.75" customHeight="1" x14ac:dyDescent="0.45">
      <c r="A20" s="45"/>
      <c r="B20" s="45"/>
      <c r="C20" s="45"/>
      <c r="D20" s="7"/>
      <c r="E20" s="7"/>
      <c r="F20" s="7"/>
      <c r="G20" s="7"/>
      <c r="H20" s="7"/>
      <c r="I20" s="7"/>
      <c r="J20" s="7"/>
      <c r="K20" s="7"/>
      <c r="L20" s="7"/>
      <c r="M20" s="7"/>
      <c r="N20" s="7"/>
      <c r="O20" s="7"/>
      <c r="P20" s="7"/>
      <c r="Q20" s="7"/>
      <c r="R20" s="7"/>
      <c r="S20" s="7"/>
      <c r="T20" s="7"/>
      <c r="U20" s="7"/>
      <c r="V20" s="7"/>
      <c r="W20" s="7"/>
      <c r="X20" s="7"/>
      <c r="Y20" s="7"/>
      <c r="Z20" s="7"/>
      <c r="AA20" s="7"/>
      <c r="AB20" s="7"/>
      <c r="AC20" s="7"/>
    </row>
    <row r="21" spans="1:29" ht="18.75" customHeight="1" x14ac:dyDescent="0.45">
      <c r="A21" s="45"/>
      <c r="B21" s="45"/>
      <c r="C21" s="45"/>
      <c r="D21" s="7"/>
      <c r="E21" s="7"/>
      <c r="F21" s="7"/>
      <c r="G21" s="7"/>
      <c r="H21" s="7"/>
      <c r="I21" s="7"/>
      <c r="J21" s="7"/>
      <c r="K21" s="7"/>
      <c r="L21" s="7"/>
      <c r="M21" s="7"/>
      <c r="N21" s="7"/>
      <c r="O21" s="7"/>
      <c r="P21" s="7"/>
      <c r="Q21" s="7"/>
      <c r="R21" s="7"/>
      <c r="S21" s="7"/>
      <c r="T21" s="7"/>
      <c r="U21" s="7"/>
      <c r="V21" s="7"/>
      <c r="W21" s="7"/>
      <c r="X21" s="7"/>
      <c r="Y21" s="7"/>
      <c r="Z21" s="7"/>
      <c r="AA21" s="7"/>
      <c r="AB21" s="7"/>
      <c r="AC21" s="7"/>
    </row>
    <row r="22" spans="1:29" ht="18.75" customHeight="1" x14ac:dyDescent="0.45">
      <c r="A22" s="45"/>
      <c r="B22" s="45"/>
      <c r="C22" s="45"/>
      <c r="D22" s="7"/>
      <c r="E22" s="7"/>
      <c r="F22" s="7"/>
      <c r="G22" s="7"/>
      <c r="H22" s="7"/>
      <c r="I22" s="7"/>
      <c r="J22" s="7"/>
      <c r="K22" s="7"/>
      <c r="L22" s="7"/>
      <c r="M22" s="7"/>
      <c r="N22" s="7"/>
      <c r="O22" s="7"/>
      <c r="P22" s="7"/>
      <c r="Q22" s="7"/>
      <c r="R22" s="7"/>
      <c r="S22" s="7"/>
      <c r="T22" s="7"/>
      <c r="U22" s="7"/>
      <c r="V22" s="7"/>
      <c r="W22" s="7"/>
      <c r="X22" s="7"/>
      <c r="Y22" s="7"/>
      <c r="Z22" s="7"/>
      <c r="AA22" s="7"/>
      <c r="AB22" s="7"/>
      <c r="AC22" s="7"/>
    </row>
    <row r="23" spans="1:29" ht="18.75" customHeight="1" x14ac:dyDescent="0.45">
      <c r="A23" s="45"/>
      <c r="B23" s="45"/>
      <c r="C23" s="45"/>
      <c r="D23" s="7"/>
      <c r="E23" s="7"/>
      <c r="F23" s="7"/>
      <c r="G23" s="7"/>
      <c r="H23" s="7"/>
      <c r="I23" s="7"/>
      <c r="J23" s="7"/>
      <c r="K23" s="7"/>
      <c r="L23" s="7"/>
      <c r="M23" s="7"/>
      <c r="N23" s="7"/>
      <c r="O23" s="7"/>
      <c r="P23" s="7"/>
      <c r="Q23" s="7"/>
      <c r="R23" s="7"/>
      <c r="S23" s="7"/>
      <c r="T23" s="7"/>
      <c r="U23" s="7"/>
      <c r="V23" s="7"/>
      <c r="W23" s="7"/>
      <c r="X23" s="7"/>
      <c r="Y23" s="7"/>
      <c r="Z23" s="7"/>
      <c r="AA23" s="7"/>
      <c r="AB23" s="7"/>
      <c r="AC23" s="7"/>
    </row>
    <row r="24" spans="1:29" ht="18.75" customHeight="1" x14ac:dyDescent="0.45">
      <c r="A24" s="45"/>
      <c r="B24" s="45"/>
      <c r="C24" s="45"/>
      <c r="D24" s="7"/>
      <c r="E24" s="7"/>
      <c r="F24" s="7"/>
      <c r="G24" s="7"/>
      <c r="H24" s="7"/>
      <c r="I24" s="7"/>
      <c r="J24" s="7"/>
      <c r="K24" s="7"/>
      <c r="L24" s="7"/>
      <c r="M24" s="7"/>
      <c r="N24" s="7"/>
      <c r="O24" s="7"/>
      <c r="P24" s="7"/>
      <c r="Q24" s="7"/>
      <c r="R24" s="7"/>
      <c r="S24" s="7"/>
      <c r="T24" s="7"/>
      <c r="U24" s="7"/>
      <c r="V24" s="7"/>
      <c r="W24" s="7"/>
      <c r="X24" s="7"/>
      <c r="Y24" s="7"/>
      <c r="Z24" s="7"/>
      <c r="AA24" s="7"/>
      <c r="AB24" s="7"/>
      <c r="AC24" s="7"/>
    </row>
    <row r="25" spans="1:29" ht="14.25" customHeight="1" x14ac:dyDescent="0.4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row>
    <row r="26" spans="1:29" ht="14.25" customHeight="1" x14ac:dyDescent="0.4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row>
    <row r="27" spans="1:29" ht="25.5" customHeight="1" x14ac:dyDescent="0.45">
      <c r="A27" s="56" t="s">
        <v>134</v>
      </c>
      <c r="B27" s="57"/>
      <c r="C27" s="57"/>
      <c r="D27" s="57"/>
      <c r="E27" s="21" t="str">
        <f>IF(Y27=0,"",IF(X27=0,"À faire",IF(X27&lt;Y27,"En cours","Fait")))</f>
        <v>À faire</v>
      </c>
      <c r="F27" s="7"/>
      <c r="G27" s="7"/>
      <c r="H27" s="7"/>
      <c r="I27" s="7"/>
      <c r="J27" s="7"/>
      <c r="K27" s="7"/>
      <c r="L27" s="7"/>
      <c r="M27" s="7"/>
      <c r="N27" s="7"/>
      <c r="O27" s="7"/>
      <c r="P27" s="7"/>
      <c r="Q27" s="7"/>
      <c r="R27" s="7"/>
      <c r="S27" s="7"/>
      <c r="T27" s="7"/>
      <c r="U27" s="7"/>
      <c r="V27" s="7"/>
      <c r="W27" s="7"/>
      <c r="X27" s="7">
        <f>--(TRIM(B32)&lt;&gt;TRIM(Q32))+--(TRIM(B33)&lt;&gt;TRIM(Q33))+--(TRIM(B34)&lt;&gt;TRIM(Q34))</f>
        <v>0</v>
      </c>
      <c r="Y27" s="7">
        <v>3</v>
      </c>
      <c r="Z27" s="7">
        <f>IF(E27="Fait",1,0)</f>
        <v>0</v>
      </c>
      <c r="AA27" s="7"/>
      <c r="AB27" s="7"/>
      <c r="AC27" s="7"/>
    </row>
    <row r="28" spans="1:29" ht="30" customHeight="1" x14ac:dyDescent="0.45">
      <c r="A28" s="22" t="s">
        <v>117</v>
      </c>
      <c r="B28" s="77" t="s">
        <v>135</v>
      </c>
      <c r="C28" s="52"/>
      <c r="D28" s="52"/>
      <c r="E28" s="52"/>
      <c r="F28" s="7"/>
      <c r="G28" s="7"/>
      <c r="H28" s="7"/>
      <c r="I28" s="7"/>
      <c r="J28" s="7"/>
      <c r="K28" s="7"/>
      <c r="L28" s="7"/>
      <c r="M28" s="7"/>
      <c r="N28" s="7"/>
      <c r="O28" s="7"/>
      <c r="P28" s="7"/>
      <c r="Q28" s="7"/>
      <c r="R28" s="7"/>
      <c r="S28" s="7"/>
      <c r="T28" s="7"/>
      <c r="U28" s="7"/>
      <c r="V28" s="7"/>
      <c r="W28" s="7"/>
      <c r="X28" s="7"/>
      <c r="Y28" s="7"/>
      <c r="Z28" s="7"/>
      <c r="AA28" s="7"/>
      <c r="AB28" s="7"/>
      <c r="AC28" s="7"/>
    </row>
    <row r="29" spans="1:29" ht="27.75" customHeight="1" x14ac:dyDescent="0.45">
      <c r="A29" s="22" t="s">
        <v>119</v>
      </c>
      <c r="B29" s="80" t="s">
        <v>136</v>
      </c>
      <c r="C29" s="52"/>
      <c r="D29" s="52"/>
      <c r="E29" s="52"/>
      <c r="F29" s="7"/>
      <c r="G29" s="7"/>
      <c r="H29" s="7"/>
      <c r="I29" s="7"/>
      <c r="J29" s="7"/>
      <c r="K29" s="7"/>
      <c r="L29" s="7"/>
      <c r="M29" s="7"/>
      <c r="N29" s="7"/>
      <c r="O29" s="7"/>
      <c r="P29" s="7"/>
      <c r="Q29" s="7"/>
      <c r="R29" s="7"/>
      <c r="S29" s="7"/>
      <c r="T29" s="7"/>
      <c r="U29" s="7"/>
      <c r="V29" s="7"/>
      <c r="W29" s="7"/>
      <c r="X29" s="7"/>
      <c r="Y29" s="7"/>
      <c r="Z29" s="7"/>
      <c r="AA29" s="7"/>
      <c r="AB29" s="7"/>
      <c r="AC29" s="7"/>
    </row>
    <row r="30" spans="1:29" ht="14.25" customHeight="1" x14ac:dyDescent="0.4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row>
    <row r="31" spans="1:29" ht="15.75" customHeight="1" x14ac:dyDescent="0.45">
      <c r="A31" s="82" t="s">
        <v>121</v>
      </c>
      <c r="B31" s="52"/>
      <c r="C31" s="52"/>
      <c r="D31" s="52"/>
      <c r="E31" s="52"/>
      <c r="F31" s="7"/>
      <c r="G31" s="7"/>
      <c r="H31" s="7"/>
      <c r="I31" s="7"/>
      <c r="J31" s="7"/>
      <c r="K31" s="7"/>
      <c r="L31" s="7"/>
      <c r="M31" s="7"/>
      <c r="N31" s="7"/>
      <c r="O31" s="7"/>
      <c r="P31" s="7"/>
      <c r="Q31" s="7"/>
      <c r="R31" s="7"/>
      <c r="S31" s="7"/>
      <c r="T31" s="7"/>
      <c r="U31" s="7"/>
      <c r="V31" s="7"/>
      <c r="W31" s="7"/>
      <c r="X31" s="7"/>
      <c r="Y31" s="7"/>
      <c r="Z31" s="7"/>
      <c r="AA31" s="7"/>
      <c r="AB31" s="7"/>
      <c r="AC31" s="7"/>
    </row>
    <row r="32" spans="1:29" ht="19.5" customHeight="1" x14ac:dyDescent="0.45">
      <c r="A32" s="23" t="s">
        <v>137</v>
      </c>
      <c r="B32" s="74" t="s">
        <v>138</v>
      </c>
      <c r="C32" s="75"/>
      <c r="D32" s="75"/>
      <c r="E32" s="24" t="str">
        <f>IF(AND(B32&lt;&gt;"",B32&lt;&gt;Q32),"✔","")</f>
        <v/>
      </c>
      <c r="F32" s="7"/>
      <c r="G32" s="7"/>
      <c r="H32" s="7"/>
      <c r="I32" s="7"/>
      <c r="J32" s="7"/>
      <c r="K32" s="7"/>
      <c r="L32" s="7"/>
      <c r="M32" s="7"/>
      <c r="N32" s="7"/>
      <c r="O32" s="7"/>
      <c r="P32" s="7"/>
      <c r="Q32" s="7" t="s">
        <v>138</v>
      </c>
      <c r="R32" s="7"/>
      <c r="S32" s="7"/>
      <c r="T32" s="7"/>
      <c r="U32" s="7"/>
      <c r="V32" s="7"/>
      <c r="W32" s="7"/>
      <c r="X32" s="7"/>
      <c r="Y32" s="7"/>
      <c r="Z32" s="7"/>
      <c r="AA32" s="7"/>
      <c r="AB32" s="7"/>
      <c r="AC32" s="7"/>
    </row>
    <row r="33" spans="1:29" ht="19.5" customHeight="1" x14ac:dyDescent="0.45">
      <c r="A33" s="23" t="s">
        <v>139</v>
      </c>
      <c r="B33" s="74"/>
      <c r="C33" s="75"/>
      <c r="D33" s="75"/>
      <c r="E33" s="24" t="str">
        <f>IF(AND(B33&lt;&gt;"",B33&lt;&gt;Q33),"✔","")</f>
        <v/>
      </c>
      <c r="F33" s="7"/>
      <c r="G33" s="7"/>
      <c r="H33" s="7"/>
      <c r="I33" s="7"/>
      <c r="J33" s="7"/>
      <c r="K33" s="7"/>
      <c r="L33" s="7"/>
      <c r="M33" s="7"/>
      <c r="N33" s="7"/>
      <c r="O33" s="7"/>
      <c r="P33" s="7"/>
      <c r="Q33" s="7"/>
      <c r="R33" s="7"/>
      <c r="S33" s="7"/>
      <c r="T33" s="7"/>
      <c r="U33" s="7"/>
      <c r="V33" s="7"/>
      <c r="W33" s="7"/>
      <c r="X33" s="7"/>
      <c r="Y33" s="7"/>
      <c r="Z33" s="7"/>
      <c r="AA33" s="7"/>
      <c r="AB33" s="7"/>
      <c r="AC33" s="7"/>
    </row>
    <row r="34" spans="1:29" ht="19.5" customHeight="1" x14ac:dyDescent="0.45">
      <c r="A34" s="23" t="s">
        <v>140</v>
      </c>
      <c r="B34" s="74" t="s">
        <v>141</v>
      </c>
      <c r="C34" s="75"/>
      <c r="D34" s="75"/>
      <c r="E34" s="24" t="str">
        <f>IF(AND(B34&lt;&gt;"",B34&lt;&gt;Q34),"✔","")</f>
        <v/>
      </c>
      <c r="F34" s="7"/>
      <c r="G34" s="7"/>
      <c r="H34" s="7"/>
      <c r="I34" s="7"/>
      <c r="J34" s="7"/>
      <c r="K34" s="7"/>
      <c r="L34" s="7"/>
      <c r="M34" s="7"/>
      <c r="N34" s="7"/>
      <c r="O34" s="7"/>
      <c r="P34" s="7"/>
      <c r="Q34" s="7" t="s">
        <v>141</v>
      </c>
      <c r="R34" s="7"/>
      <c r="S34" s="7"/>
      <c r="T34" s="7"/>
      <c r="U34" s="7"/>
      <c r="V34" s="7"/>
      <c r="W34" s="7"/>
      <c r="X34" s="7"/>
      <c r="Y34" s="7"/>
      <c r="Z34" s="7"/>
      <c r="AA34" s="7"/>
      <c r="AB34" s="7"/>
      <c r="AC34" s="7"/>
    </row>
    <row r="35" spans="1:29" ht="25.5" customHeight="1" x14ac:dyDescent="0.45">
      <c r="A35" s="53" t="s">
        <v>142</v>
      </c>
      <c r="B35" s="52"/>
      <c r="C35" s="52"/>
      <c r="D35" s="52"/>
      <c r="E35" s="52"/>
      <c r="F35" s="7"/>
      <c r="G35" s="7"/>
      <c r="H35" s="7"/>
      <c r="I35" s="7"/>
      <c r="J35" s="7"/>
      <c r="K35" s="7"/>
      <c r="L35" s="7"/>
      <c r="M35" s="7"/>
      <c r="N35" s="7"/>
      <c r="O35" s="7"/>
      <c r="P35" s="7"/>
      <c r="Q35" s="7"/>
      <c r="R35" s="7"/>
      <c r="S35" s="7"/>
      <c r="T35" s="7"/>
      <c r="U35" s="7"/>
      <c r="V35" s="7"/>
      <c r="W35" s="7"/>
      <c r="X35" s="7"/>
      <c r="Y35" s="7"/>
      <c r="Z35" s="7"/>
      <c r="AA35" s="7"/>
      <c r="AB35" s="7"/>
      <c r="AC35" s="7"/>
    </row>
    <row r="36" spans="1:29" ht="14.25" customHeight="1" x14ac:dyDescent="0.4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1:29" ht="18" customHeight="1" x14ac:dyDescent="0.45">
      <c r="A37" s="76" t="s">
        <v>143</v>
      </c>
      <c r="B37" s="52"/>
      <c r="C37" s="52"/>
      <c r="D37" s="52"/>
      <c r="E37" s="52"/>
      <c r="F37" s="7"/>
      <c r="G37" s="7"/>
      <c r="H37" s="7"/>
      <c r="I37" s="7"/>
      <c r="J37" s="7"/>
      <c r="K37" s="7"/>
      <c r="L37" s="7"/>
      <c r="M37" s="7"/>
      <c r="N37" s="7"/>
      <c r="O37" s="7"/>
      <c r="P37" s="7"/>
      <c r="Q37" s="7"/>
      <c r="R37" s="7"/>
      <c r="S37" s="7"/>
      <c r="T37" s="7"/>
      <c r="U37" s="7"/>
      <c r="V37" s="7"/>
      <c r="W37" s="7"/>
      <c r="X37" s="7"/>
      <c r="Y37" s="7"/>
      <c r="Z37" s="7"/>
      <c r="AA37" s="7"/>
      <c r="AB37" s="7"/>
      <c r="AC37" s="7"/>
    </row>
    <row r="38" spans="1:29" ht="15.75" customHeight="1" x14ac:dyDescent="0.45">
      <c r="A38" s="53" t="s">
        <v>144</v>
      </c>
      <c r="B38" s="52"/>
      <c r="C38" s="52"/>
      <c r="D38" s="52"/>
      <c r="E38" s="52"/>
      <c r="F38" s="7"/>
      <c r="G38" s="7"/>
      <c r="H38" s="7"/>
      <c r="I38" s="7"/>
      <c r="J38" s="7"/>
      <c r="K38" s="7"/>
      <c r="L38" s="7"/>
      <c r="M38" s="7"/>
      <c r="N38" s="7"/>
      <c r="O38" s="7"/>
      <c r="P38" s="7"/>
      <c r="Q38" s="7"/>
      <c r="R38" s="7"/>
      <c r="S38" s="7"/>
      <c r="T38" s="7"/>
      <c r="U38" s="7"/>
      <c r="V38" s="7"/>
      <c r="W38" s="7"/>
      <c r="X38" s="7"/>
      <c r="Y38" s="7"/>
      <c r="Z38" s="7"/>
      <c r="AA38" s="7"/>
      <c r="AB38" s="7"/>
      <c r="AC38" s="7"/>
    </row>
    <row r="39" spans="1:29" ht="30" customHeight="1" x14ac:dyDescent="0.45">
      <c r="A39" s="25" t="s">
        <v>145</v>
      </c>
      <c r="B39" s="25" t="s">
        <v>146</v>
      </c>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ht="18.75" customHeight="1" x14ac:dyDescent="0.45">
      <c r="A40" s="45"/>
      <c r="B40" s="45"/>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1:29" ht="18.75" customHeight="1" x14ac:dyDescent="0.45">
      <c r="A41" s="45"/>
      <c r="B41" s="45"/>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1:29" ht="18.75" customHeight="1" x14ac:dyDescent="0.45">
      <c r="A42" s="45"/>
      <c r="B42" s="45"/>
      <c r="C42" s="7"/>
      <c r="D42" s="7"/>
      <c r="E42" s="7"/>
      <c r="F42" s="7"/>
      <c r="G42" s="7"/>
      <c r="H42" s="7"/>
      <c r="I42" s="7"/>
      <c r="J42" s="7"/>
      <c r="K42" s="7"/>
      <c r="L42" s="7"/>
      <c r="M42" s="7"/>
      <c r="N42" s="7"/>
      <c r="O42" s="7"/>
      <c r="P42" s="7"/>
      <c r="Q42" s="7"/>
      <c r="R42" s="7"/>
      <c r="S42" s="7"/>
      <c r="T42" s="7"/>
      <c r="U42" s="7"/>
      <c r="V42" s="7"/>
      <c r="W42" s="7"/>
      <c r="X42" s="7"/>
      <c r="Y42" s="7"/>
      <c r="Z42" s="7"/>
      <c r="AA42" s="7"/>
      <c r="AB42" s="7"/>
      <c r="AC42" s="7"/>
    </row>
    <row r="43" spans="1:29" ht="18.75" customHeight="1" x14ac:dyDescent="0.45">
      <c r="A43" s="45"/>
      <c r="B43" s="45"/>
      <c r="C43" s="7"/>
      <c r="D43" s="7"/>
      <c r="E43" s="7"/>
      <c r="F43" s="7"/>
      <c r="G43" s="7"/>
      <c r="H43" s="7"/>
      <c r="I43" s="7"/>
      <c r="J43" s="7"/>
      <c r="K43" s="7"/>
      <c r="L43" s="7"/>
      <c r="M43" s="7"/>
      <c r="N43" s="7"/>
      <c r="O43" s="7"/>
      <c r="P43" s="7"/>
      <c r="Q43" s="7"/>
      <c r="R43" s="7"/>
      <c r="S43" s="7"/>
      <c r="T43" s="7"/>
      <c r="U43" s="7"/>
      <c r="V43" s="7"/>
      <c r="W43" s="7"/>
      <c r="X43" s="7"/>
      <c r="Y43" s="7"/>
      <c r="Z43" s="7"/>
      <c r="AA43" s="7"/>
      <c r="AB43" s="7"/>
      <c r="AC43" s="7"/>
    </row>
    <row r="44" spans="1:29" ht="18.75" customHeight="1" x14ac:dyDescent="0.45">
      <c r="A44" s="45"/>
      <c r="B44" s="45"/>
      <c r="C44" s="7"/>
      <c r="D44" s="7"/>
      <c r="E44" s="7"/>
      <c r="F44" s="7"/>
      <c r="G44" s="7"/>
      <c r="H44" s="7"/>
      <c r="I44" s="7"/>
      <c r="J44" s="7"/>
      <c r="K44" s="7"/>
      <c r="L44" s="7"/>
      <c r="M44" s="7"/>
      <c r="N44" s="7"/>
      <c r="O44" s="7"/>
      <c r="P44" s="7"/>
      <c r="Q44" s="7"/>
      <c r="R44" s="7"/>
      <c r="S44" s="7"/>
      <c r="T44" s="7"/>
      <c r="U44" s="7"/>
      <c r="V44" s="7"/>
      <c r="W44" s="7"/>
      <c r="X44" s="7"/>
      <c r="Y44" s="7"/>
      <c r="Z44" s="7"/>
      <c r="AA44" s="7"/>
      <c r="AB44" s="7"/>
      <c r="AC44" s="7"/>
    </row>
    <row r="45" spans="1:29" ht="18.75" customHeight="1" x14ac:dyDescent="0.45">
      <c r="A45" s="45"/>
      <c r="B45" s="45"/>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1:29" ht="19.5" customHeight="1" x14ac:dyDescent="0.45">
      <c r="A46" s="23" t="s">
        <v>147</v>
      </c>
      <c r="B46" s="74" t="s">
        <v>148</v>
      </c>
      <c r="C46" s="75"/>
      <c r="D46" s="75"/>
      <c r="E46" s="24" t="str">
        <f>IF(AND(B46&lt;&gt;"",B46&lt;&gt;Q46),"✔","")</f>
        <v/>
      </c>
      <c r="F46" s="7"/>
      <c r="G46" s="7"/>
      <c r="H46" s="7"/>
      <c r="I46" s="7"/>
      <c r="J46" s="7"/>
      <c r="K46" s="7"/>
      <c r="L46" s="7"/>
      <c r="M46" s="7"/>
      <c r="N46" s="7"/>
      <c r="O46" s="7"/>
      <c r="P46" s="7"/>
      <c r="Q46" s="7" t="s">
        <v>148</v>
      </c>
      <c r="R46" s="7"/>
      <c r="S46" s="7"/>
      <c r="T46" s="7"/>
      <c r="U46" s="7"/>
      <c r="V46" s="7"/>
      <c r="W46" s="7"/>
      <c r="X46" s="7"/>
      <c r="Y46" s="7"/>
      <c r="Z46" s="7"/>
      <c r="AA46" s="7"/>
      <c r="AB46" s="7"/>
      <c r="AC46" s="7"/>
    </row>
    <row r="47" spans="1:29" ht="27.75" customHeight="1" x14ac:dyDescent="0.45">
      <c r="A47" s="23" t="s">
        <v>149</v>
      </c>
      <c r="B47" s="74"/>
      <c r="C47" s="75"/>
      <c r="D47" s="75"/>
      <c r="E47" s="24" t="str">
        <f>IF(AND(B47&lt;&gt;"",B47&lt;&gt;Q47),"✔","")</f>
        <v/>
      </c>
      <c r="F47" s="7"/>
      <c r="G47" s="7"/>
      <c r="H47" s="7"/>
      <c r="I47" s="7"/>
      <c r="J47" s="7"/>
      <c r="K47" s="7"/>
      <c r="L47" s="7"/>
      <c r="M47" s="7"/>
      <c r="N47" s="7"/>
      <c r="O47" s="7"/>
      <c r="P47" s="7"/>
      <c r="Q47" s="7"/>
      <c r="R47" s="7"/>
      <c r="S47" s="7"/>
      <c r="T47" s="7"/>
      <c r="U47" s="7"/>
      <c r="V47" s="7"/>
      <c r="W47" s="7"/>
      <c r="X47" s="7"/>
      <c r="Y47" s="7"/>
      <c r="Z47" s="7"/>
      <c r="AA47" s="7"/>
      <c r="AB47" s="7"/>
      <c r="AC47" s="7"/>
    </row>
    <row r="48" spans="1:29" ht="27.75" customHeight="1" x14ac:dyDescent="0.45">
      <c r="A48" s="23" t="s">
        <v>150</v>
      </c>
      <c r="B48" s="74" t="s">
        <v>151</v>
      </c>
      <c r="C48" s="75"/>
      <c r="D48" s="75"/>
      <c r="E48" s="24" t="str">
        <f>IF(AND(B48&lt;&gt;"",B48&lt;&gt;Q48),"✔","")</f>
        <v/>
      </c>
      <c r="F48" s="7"/>
      <c r="G48" s="7"/>
      <c r="H48" s="7"/>
      <c r="I48" s="7"/>
      <c r="J48" s="7"/>
      <c r="K48" s="7"/>
      <c r="L48" s="7"/>
      <c r="M48" s="7"/>
      <c r="N48" s="7"/>
      <c r="O48" s="7"/>
      <c r="P48" s="7"/>
      <c r="Q48" s="7" t="s">
        <v>151</v>
      </c>
      <c r="R48" s="7"/>
      <c r="S48" s="7"/>
      <c r="T48" s="7"/>
      <c r="U48" s="7"/>
      <c r="V48" s="7"/>
      <c r="W48" s="7"/>
      <c r="X48" s="7"/>
      <c r="Y48" s="7"/>
      <c r="Z48" s="7"/>
      <c r="AA48" s="7"/>
      <c r="AB48" s="7"/>
      <c r="AC48" s="7"/>
    </row>
    <row r="49" spans="1:29" ht="14.25" customHeight="1" x14ac:dyDescent="0.4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row>
    <row r="50" spans="1:29" ht="14.25" customHeight="1" x14ac:dyDescent="0.4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1:29" ht="25.5" customHeight="1" x14ac:dyDescent="0.45">
      <c r="A51" s="56" t="s">
        <v>152</v>
      </c>
      <c r="B51" s="57"/>
      <c r="C51" s="57"/>
      <c r="D51" s="57"/>
      <c r="E51" s="21" t="str">
        <f>IF(Y51=0,"",IF(X51=0,"À faire",IF(X51&lt;Y51,"En cours","Fait")))</f>
        <v>À faire</v>
      </c>
      <c r="F51" s="7"/>
      <c r="G51" s="7"/>
      <c r="H51" s="7"/>
      <c r="I51" s="7"/>
      <c r="J51" s="7"/>
      <c r="K51" s="7"/>
      <c r="L51" s="7"/>
      <c r="M51" s="7"/>
      <c r="N51" s="7"/>
      <c r="O51" s="7"/>
      <c r="P51" s="7"/>
      <c r="Q51" s="7"/>
      <c r="R51" s="7"/>
      <c r="S51" s="7"/>
      <c r="T51" s="7"/>
      <c r="U51" s="7"/>
      <c r="V51" s="7"/>
      <c r="W51" s="7"/>
      <c r="X51" s="7">
        <f>COUNTA(A57:A59)+SUMPRODUCT(--(TRIM(B57:B59)&lt;&gt;TRIM(Q57:Q59)))</f>
        <v>0</v>
      </c>
      <c r="Y51" s="7">
        <v>6</v>
      </c>
      <c r="Z51" s="7">
        <f>IF(E51="Fait",1,0)</f>
        <v>0</v>
      </c>
      <c r="AA51" s="7"/>
      <c r="AB51" s="7"/>
      <c r="AC51" s="7"/>
    </row>
    <row r="52" spans="1:29" ht="30" customHeight="1" x14ac:dyDescent="0.45">
      <c r="A52" s="22" t="s">
        <v>117</v>
      </c>
      <c r="B52" s="77" t="s">
        <v>153</v>
      </c>
      <c r="C52" s="52"/>
      <c r="D52" s="52"/>
      <c r="E52" s="52"/>
      <c r="F52" s="7"/>
      <c r="G52" s="7"/>
      <c r="H52" s="7"/>
      <c r="I52" s="7"/>
      <c r="J52" s="7"/>
      <c r="K52" s="7"/>
      <c r="L52" s="7"/>
      <c r="M52" s="7"/>
      <c r="N52" s="7"/>
      <c r="O52" s="7"/>
      <c r="P52" s="7"/>
      <c r="Q52" s="7"/>
      <c r="R52" s="7"/>
      <c r="S52" s="7"/>
      <c r="T52" s="7"/>
      <c r="U52" s="7"/>
      <c r="V52" s="7"/>
      <c r="W52" s="7"/>
      <c r="X52" s="7"/>
      <c r="Y52" s="7"/>
      <c r="Z52" s="7"/>
      <c r="AA52" s="7"/>
      <c r="AB52" s="7"/>
      <c r="AC52" s="7"/>
    </row>
    <row r="53" spans="1:29" ht="30" customHeight="1" x14ac:dyDescent="0.45">
      <c r="A53" s="22" t="s">
        <v>119</v>
      </c>
      <c r="B53" s="80" t="s">
        <v>154</v>
      </c>
      <c r="C53" s="52"/>
      <c r="D53" s="52"/>
      <c r="E53" s="52"/>
      <c r="F53" s="7"/>
      <c r="G53" s="7"/>
      <c r="H53" s="7"/>
      <c r="I53" s="7"/>
      <c r="J53" s="7"/>
      <c r="K53" s="7"/>
      <c r="L53" s="7"/>
      <c r="M53" s="7"/>
      <c r="N53" s="7"/>
      <c r="O53" s="7"/>
      <c r="P53" s="7"/>
      <c r="Q53" s="7"/>
      <c r="R53" s="7"/>
      <c r="S53" s="7"/>
      <c r="T53" s="7"/>
      <c r="U53" s="7"/>
      <c r="V53" s="7"/>
      <c r="W53" s="7"/>
      <c r="X53" s="7"/>
      <c r="Y53" s="7"/>
      <c r="Z53" s="7"/>
      <c r="AA53" s="7"/>
      <c r="AB53" s="7"/>
      <c r="AC53" s="7"/>
    </row>
    <row r="54" spans="1:29" ht="14.25" customHeight="1" x14ac:dyDescent="0.4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row>
    <row r="55" spans="1:29" ht="15.75" customHeight="1" x14ac:dyDescent="0.45">
      <c r="A55" s="82" t="s">
        <v>121</v>
      </c>
      <c r="B55" s="52"/>
      <c r="C55" s="52"/>
      <c r="D55" s="52"/>
      <c r="E55" s="52"/>
      <c r="F55" s="7"/>
      <c r="G55" s="7"/>
      <c r="H55" s="7"/>
      <c r="I55" s="7"/>
      <c r="J55" s="7"/>
      <c r="K55" s="7"/>
      <c r="L55" s="7"/>
      <c r="M55" s="7"/>
      <c r="N55" s="7"/>
      <c r="O55" s="7"/>
      <c r="P55" s="7"/>
      <c r="Q55" s="7"/>
      <c r="R55" s="7"/>
      <c r="S55" s="7"/>
      <c r="T55" s="7"/>
      <c r="U55" s="7"/>
      <c r="V55" s="7"/>
      <c r="W55" s="7"/>
      <c r="X55" s="7"/>
      <c r="Y55" s="7"/>
      <c r="Z55" s="7"/>
      <c r="AA55" s="7"/>
      <c r="AB55" s="7"/>
      <c r="AC55" s="7"/>
    </row>
    <row r="56" spans="1:29" ht="30" customHeight="1" x14ac:dyDescent="0.45">
      <c r="A56" s="25" t="s">
        <v>155</v>
      </c>
      <c r="B56" s="25" t="s">
        <v>156</v>
      </c>
      <c r="C56" s="7"/>
      <c r="D56" s="7"/>
      <c r="E56" s="7"/>
      <c r="F56" s="7"/>
      <c r="G56" s="7"/>
      <c r="H56" s="7"/>
      <c r="I56" s="7"/>
      <c r="J56" s="7"/>
      <c r="K56" s="7"/>
      <c r="L56" s="7"/>
      <c r="M56" s="7"/>
      <c r="N56" s="7"/>
      <c r="O56" s="7"/>
      <c r="P56" s="7"/>
      <c r="Q56" s="7"/>
      <c r="R56" s="7"/>
      <c r="S56" s="7"/>
      <c r="T56" s="7"/>
      <c r="U56" s="7"/>
      <c r="V56" s="7"/>
      <c r="W56" s="7"/>
      <c r="X56" s="7"/>
      <c r="Y56" s="7"/>
      <c r="Z56" s="7"/>
      <c r="AA56" s="7"/>
      <c r="AB56" s="7"/>
      <c r="AC56" s="7"/>
    </row>
    <row r="57" spans="1:29" ht="18.75" customHeight="1" x14ac:dyDescent="0.45">
      <c r="A57" s="45"/>
      <c r="B57" s="45"/>
      <c r="C57" s="7"/>
      <c r="D57" s="7"/>
      <c r="E57" s="7"/>
      <c r="F57" s="7"/>
      <c r="G57" s="7"/>
      <c r="H57" s="7"/>
      <c r="I57" s="7"/>
      <c r="J57" s="7"/>
      <c r="K57" s="7"/>
      <c r="L57" s="7"/>
      <c r="M57" s="7"/>
      <c r="N57" s="7"/>
      <c r="O57" s="7"/>
      <c r="P57" s="7"/>
      <c r="Q57" s="7"/>
      <c r="R57" s="7"/>
      <c r="S57" s="7"/>
      <c r="T57" s="7"/>
      <c r="U57" s="7"/>
      <c r="V57" s="7"/>
      <c r="W57" s="7"/>
      <c r="X57" s="7"/>
      <c r="Y57" s="7"/>
      <c r="Z57" s="7"/>
      <c r="AA57" s="7"/>
      <c r="AB57" s="7"/>
      <c r="AC57" s="7"/>
    </row>
    <row r="58" spans="1:29" ht="18.75" customHeight="1" x14ac:dyDescent="0.45">
      <c r="A58" s="45"/>
      <c r="B58" s="45"/>
      <c r="C58" s="7"/>
      <c r="D58" s="7"/>
      <c r="E58" s="7"/>
      <c r="F58" s="7"/>
      <c r="G58" s="7"/>
      <c r="H58" s="7"/>
      <c r="I58" s="7"/>
      <c r="J58" s="7"/>
      <c r="K58" s="7"/>
      <c r="L58" s="7"/>
      <c r="M58" s="7"/>
      <c r="N58" s="7"/>
      <c r="O58" s="7"/>
      <c r="P58" s="7"/>
      <c r="Q58" s="7"/>
      <c r="R58" s="7"/>
      <c r="S58" s="7"/>
      <c r="T58" s="7"/>
      <c r="U58" s="7"/>
      <c r="V58" s="7"/>
      <c r="W58" s="7"/>
      <c r="X58" s="7"/>
      <c r="Y58" s="7"/>
      <c r="Z58" s="7"/>
      <c r="AA58" s="7"/>
      <c r="AB58" s="7"/>
      <c r="AC58" s="7"/>
    </row>
    <row r="59" spans="1:29" ht="18.75" customHeight="1" x14ac:dyDescent="0.45">
      <c r="A59" s="45"/>
      <c r="B59" s="45"/>
      <c r="C59" s="7"/>
      <c r="D59" s="7"/>
      <c r="E59" s="7"/>
      <c r="F59" s="7"/>
      <c r="G59" s="7"/>
      <c r="H59" s="7"/>
      <c r="I59" s="7"/>
      <c r="J59" s="7"/>
      <c r="K59" s="7"/>
      <c r="L59" s="7"/>
      <c r="M59" s="7"/>
      <c r="N59" s="7"/>
      <c r="O59" s="7"/>
      <c r="P59" s="7"/>
      <c r="Q59" s="7"/>
      <c r="R59" s="7"/>
      <c r="S59" s="7"/>
      <c r="T59" s="7"/>
      <c r="U59" s="7"/>
      <c r="V59" s="7"/>
      <c r="W59" s="7"/>
      <c r="X59" s="7"/>
      <c r="Y59" s="7"/>
      <c r="Z59" s="7"/>
      <c r="AA59" s="7"/>
      <c r="AB59" s="7"/>
      <c r="AC59" s="7"/>
    </row>
    <row r="60" spans="1:29" ht="15.75" customHeight="1" x14ac:dyDescent="0.45">
      <c r="A60" s="53" t="s">
        <v>157</v>
      </c>
      <c r="B60" s="52"/>
      <c r="C60" s="52"/>
      <c r="D60" s="52"/>
      <c r="E60" s="52"/>
      <c r="F60" s="7"/>
      <c r="G60" s="7"/>
      <c r="H60" s="7"/>
      <c r="I60" s="7"/>
      <c r="J60" s="7"/>
      <c r="K60" s="7"/>
      <c r="L60" s="7"/>
      <c r="M60" s="7"/>
      <c r="N60" s="7"/>
      <c r="O60" s="7"/>
      <c r="P60" s="7"/>
      <c r="Q60" s="7"/>
      <c r="R60" s="7"/>
      <c r="S60" s="7"/>
      <c r="T60" s="7"/>
      <c r="U60" s="7"/>
      <c r="V60" s="7"/>
      <c r="W60" s="7"/>
      <c r="X60" s="7"/>
      <c r="Y60" s="7"/>
      <c r="Z60" s="7"/>
      <c r="AA60" s="7"/>
      <c r="AB60" s="7"/>
      <c r="AC60" s="7"/>
    </row>
    <row r="61" spans="1:29" ht="14.25" customHeight="1" x14ac:dyDescent="0.4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row>
    <row r="62" spans="1:29" ht="18" customHeight="1" x14ac:dyDescent="0.45">
      <c r="A62" s="76" t="s">
        <v>158</v>
      </c>
      <c r="B62" s="52"/>
      <c r="C62" s="52"/>
      <c r="D62" s="52"/>
      <c r="E62" s="52"/>
      <c r="F62" s="7"/>
      <c r="G62" s="7"/>
      <c r="H62" s="7"/>
      <c r="I62" s="7"/>
      <c r="J62" s="7"/>
      <c r="K62" s="7"/>
      <c r="L62" s="7"/>
      <c r="M62" s="7"/>
      <c r="N62" s="7"/>
      <c r="O62" s="7"/>
      <c r="P62" s="7"/>
      <c r="Q62" s="7"/>
      <c r="R62" s="7"/>
      <c r="S62" s="7"/>
      <c r="T62" s="7"/>
      <c r="U62" s="7"/>
      <c r="V62" s="7"/>
      <c r="W62" s="7"/>
      <c r="X62" s="7"/>
      <c r="Y62" s="7"/>
      <c r="Z62" s="7"/>
      <c r="AA62" s="7"/>
      <c r="AB62" s="7"/>
      <c r="AC62" s="7"/>
    </row>
    <row r="63" spans="1:29" ht="25.5" customHeight="1" x14ac:dyDescent="0.45">
      <c r="A63" s="53" t="s">
        <v>159</v>
      </c>
      <c r="B63" s="52"/>
      <c r="C63" s="52"/>
      <c r="D63" s="52"/>
      <c r="E63" s="52"/>
      <c r="F63" s="7"/>
      <c r="G63" s="7"/>
      <c r="H63" s="7"/>
      <c r="I63" s="7"/>
      <c r="J63" s="7"/>
      <c r="K63" s="7"/>
      <c r="L63" s="7"/>
      <c r="M63" s="7"/>
      <c r="N63" s="7"/>
      <c r="O63" s="7"/>
      <c r="P63" s="7"/>
      <c r="Q63" s="7"/>
      <c r="R63" s="7"/>
      <c r="S63" s="7"/>
      <c r="T63" s="7"/>
      <c r="U63" s="7"/>
      <c r="V63" s="7"/>
      <c r="W63" s="7"/>
      <c r="X63" s="7"/>
      <c r="Y63" s="7"/>
      <c r="Z63" s="7"/>
      <c r="AA63" s="7"/>
      <c r="AB63" s="7"/>
      <c r="AC63" s="7"/>
    </row>
    <row r="64" spans="1:29" ht="19.5" customHeight="1" x14ac:dyDescent="0.45">
      <c r="A64" s="23" t="s">
        <v>160</v>
      </c>
      <c r="B64" s="74" t="s">
        <v>161</v>
      </c>
      <c r="C64" s="75"/>
      <c r="D64" s="75"/>
      <c r="E64" s="24" t="str">
        <f>IF(AND(B64&lt;&gt;"",B64&lt;&gt;Q64),"✔","")</f>
        <v/>
      </c>
      <c r="F64" s="7"/>
      <c r="G64" s="7"/>
      <c r="H64" s="7"/>
      <c r="I64" s="7"/>
      <c r="J64" s="7"/>
      <c r="K64" s="7"/>
      <c r="L64" s="7"/>
      <c r="M64" s="7"/>
      <c r="N64" s="7"/>
      <c r="O64" s="7"/>
      <c r="P64" s="7"/>
      <c r="Q64" s="7" t="s">
        <v>161</v>
      </c>
      <c r="R64" s="7"/>
      <c r="S64" s="7"/>
      <c r="T64" s="7"/>
      <c r="U64" s="7"/>
      <c r="V64" s="7"/>
      <c r="W64" s="7"/>
      <c r="X64" s="7"/>
      <c r="Y64" s="7"/>
      <c r="Z64" s="7"/>
      <c r="AA64" s="7"/>
      <c r="AB64" s="7"/>
      <c r="AC64" s="7"/>
    </row>
    <row r="65" spans="1:29" ht="19.5" customHeight="1" x14ac:dyDescent="0.45">
      <c r="A65" s="23" t="s">
        <v>162</v>
      </c>
      <c r="B65" s="74" t="s">
        <v>163</v>
      </c>
      <c r="C65" s="75"/>
      <c r="D65" s="75"/>
      <c r="E65" s="24" t="str">
        <f>IF(AND(B65&lt;&gt;"",B65&lt;&gt;Q65),"✔","")</f>
        <v/>
      </c>
      <c r="F65" s="7"/>
      <c r="G65" s="7"/>
      <c r="H65" s="7"/>
      <c r="I65" s="7"/>
      <c r="J65" s="7"/>
      <c r="K65" s="7"/>
      <c r="L65" s="7"/>
      <c r="M65" s="7"/>
      <c r="N65" s="7"/>
      <c r="O65" s="7"/>
      <c r="P65" s="7"/>
      <c r="Q65" s="7" t="s">
        <v>163</v>
      </c>
      <c r="R65" s="7"/>
      <c r="S65" s="7"/>
      <c r="T65" s="7"/>
      <c r="U65" s="7"/>
      <c r="V65" s="7"/>
      <c r="W65" s="7"/>
      <c r="X65" s="7"/>
      <c r="Y65" s="7"/>
      <c r="Z65" s="7"/>
      <c r="AA65" s="7"/>
      <c r="AB65" s="7"/>
      <c r="AC65" s="7"/>
    </row>
    <row r="66" spans="1:29" ht="14.25" customHeight="1" x14ac:dyDescent="0.4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row>
    <row r="67" spans="1:29" ht="14.25" customHeight="1" x14ac:dyDescent="0.4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row>
    <row r="68" spans="1:29" ht="30" customHeight="1" x14ac:dyDescent="0.45">
      <c r="A68" s="86" t="str">
        <f>IF(MIN(Z2,Z1)&gt;=Z1,"✅  MOUVEMENT TERMINÉ  —  Vous voyez ce qui bouge dans vos journées avant qu’on vous l’annonce. C’est le seul avantage qui ne se rattrape jamais.","Il vous reste "&amp;(Z1-MIN(Z2,Z1))&amp;" geste"&amp;IF(Z1-MIN(Z2,Z1)&gt;1,"s","")&amp;" pour débloquer ce que ce mouvement vous apporte.")</f>
        <v>Il vous reste 3 gestes pour débloquer ce que ce mouvement vous apporte.</v>
      </c>
      <c r="B68" s="87"/>
      <c r="C68" s="87"/>
      <c r="D68" s="87"/>
      <c r="E68" s="88"/>
      <c r="F68" s="7"/>
      <c r="G68" s="7"/>
      <c r="H68" s="7"/>
      <c r="I68" s="7"/>
      <c r="J68" s="7"/>
      <c r="K68" s="7"/>
      <c r="L68" s="7"/>
      <c r="M68" s="7"/>
      <c r="N68" s="7"/>
      <c r="O68" s="7"/>
      <c r="P68" s="7"/>
      <c r="Q68" s="7"/>
      <c r="R68" s="7"/>
      <c r="S68" s="7"/>
      <c r="T68" s="7"/>
      <c r="U68" s="7"/>
      <c r="V68" s="7"/>
      <c r="W68" s="7"/>
      <c r="X68" s="7"/>
      <c r="Y68" s="7"/>
      <c r="Z68" s="7"/>
      <c r="AA68" s="7"/>
      <c r="AB68" s="7"/>
      <c r="AC68" s="7"/>
    </row>
    <row r="69" spans="1:29" ht="14.25" customHeight="1" x14ac:dyDescent="0.4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row>
    <row r="70" spans="1:29" ht="14.25" customHeight="1" x14ac:dyDescent="0.4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row>
    <row r="71" spans="1:29" ht="14.25" customHeight="1" x14ac:dyDescent="0.4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row>
    <row r="72" spans="1:29" ht="14.25" customHeight="1" x14ac:dyDescent="0.4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row>
    <row r="73" spans="1:29" ht="14.25" customHeight="1" x14ac:dyDescent="0.4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row>
    <row r="74" spans="1:29" ht="14.25" customHeight="1" x14ac:dyDescent="0.4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row>
    <row r="75" spans="1:29" ht="14.25" customHeight="1" x14ac:dyDescent="0.4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row>
    <row r="76" spans="1:29" ht="14.25" customHeight="1" x14ac:dyDescent="0.4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row>
    <row r="77" spans="1:29" ht="14.25" customHeight="1" x14ac:dyDescent="0.4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row>
    <row r="78" spans="1:29" ht="14.25" customHeight="1" x14ac:dyDescent="0.4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row>
    <row r="79" spans="1:29" ht="14.25" customHeight="1" x14ac:dyDescent="0.4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row>
    <row r="80" spans="1:29" ht="14.25" customHeight="1" x14ac:dyDescent="0.4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row>
  </sheetData>
  <sheetProtection sheet="1" formatCells="0" formatColumns="0" formatRows="0"/>
  <mergeCells count="37">
    <mergeCell ref="A68:E68"/>
    <mergeCell ref="A63:E63"/>
    <mergeCell ref="B29:E29"/>
    <mergeCell ref="A13:E13"/>
    <mergeCell ref="A31:E31"/>
    <mergeCell ref="B28:E28"/>
    <mergeCell ref="B48:D48"/>
    <mergeCell ref="B65:D65"/>
    <mergeCell ref="A51:D51"/>
    <mergeCell ref="B64:D64"/>
    <mergeCell ref="B33:D33"/>
    <mergeCell ref="A55:E55"/>
    <mergeCell ref="B52:E52"/>
    <mergeCell ref="B47:D47"/>
    <mergeCell ref="A35:E35"/>
    <mergeCell ref="A62:E62"/>
    <mergeCell ref="A38:E38"/>
    <mergeCell ref="B53:E53"/>
    <mergeCell ref="B46:D46"/>
    <mergeCell ref="A1:E1"/>
    <mergeCell ref="B34:D34"/>
    <mergeCell ref="B10:D10"/>
    <mergeCell ref="A16:E16"/>
    <mergeCell ref="B7:E7"/>
    <mergeCell ref="B3:E3"/>
    <mergeCell ref="A2:E2"/>
    <mergeCell ref="B32:D32"/>
    <mergeCell ref="A27:D27"/>
    <mergeCell ref="A4:E4"/>
    <mergeCell ref="B12:D12"/>
    <mergeCell ref="A9:E9"/>
    <mergeCell ref="A5:D5"/>
    <mergeCell ref="B11:D11"/>
    <mergeCell ref="A15:E15"/>
    <mergeCell ref="A60:E60"/>
    <mergeCell ref="B6:E6"/>
    <mergeCell ref="A37:E37"/>
  </mergeCells>
  <conditionalFormatting sqref="A40:B45">
    <cfRule type="expression" dxfId="140" priority="11">
      <formula>AND($A40&lt;&gt;"",$A40=$Q40)</formula>
    </cfRule>
    <cfRule type="expression" dxfId="139" priority="12">
      <formula>AND($A40&lt;&gt;"",$A40&lt;&gt;$Q40)</formula>
    </cfRule>
  </conditionalFormatting>
  <conditionalFormatting sqref="A57:B59">
    <cfRule type="expression" dxfId="138" priority="15">
      <formula>AND($A57&lt;&gt;"",$A57=$Q57)</formula>
    </cfRule>
    <cfRule type="expression" dxfId="137" priority="16">
      <formula>AND($A57&lt;&gt;"",$A57&lt;&gt;$Q57)</formula>
    </cfRule>
  </conditionalFormatting>
  <conditionalFormatting sqref="A18:C24">
    <cfRule type="expression" dxfId="136" priority="7">
      <formula>AND($A18&lt;&gt;"",$A18=$Q18)</formula>
    </cfRule>
    <cfRule type="expression" dxfId="135" priority="8">
      <formula>AND($A18&lt;&gt;"",$A18&lt;&gt;$Q18)</formula>
    </cfRule>
  </conditionalFormatting>
  <conditionalFormatting sqref="A68:E68">
    <cfRule type="expression" dxfId="134" priority="3">
      <formula>MIN($Z$2,$Z$1)&gt;=$Z$1</formula>
    </cfRule>
    <cfRule type="expression" dxfId="133" priority="4">
      <formula>MIN($Z$2,$Z$1)&lt;$Z$1</formula>
    </cfRule>
  </conditionalFormatting>
  <conditionalFormatting sqref="B3:D3">
    <cfRule type="dataBar" priority="2">
      <dataBar>
        <cfvo type="num" val="0"/>
        <cfvo type="num" val="1"/>
        <color rgb="FF27AE60"/>
      </dataBar>
    </cfRule>
  </conditionalFormatting>
  <conditionalFormatting sqref="B10:E12">
    <cfRule type="expression" dxfId="132" priority="5">
      <formula>AND($B10&lt;&gt;"",$B10=$Q10)</formula>
    </cfRule>
    <cfRule type="expression" dxfId="131" priority="6">
      <formula>AND($B10&lt;&gt;"",$B10&lt;&gt;$Q10)</formula>
    </cfRule>
  </conditionalFormatting>
  <conditionalFormatting sqref="B32:E34">
    <cfRule type="expression" dxfId="130" priority="9">
      <formula>AND($B32&lt;&gt;"",$B32=$Q32)</formula>
    </cfRule>
    <cfRule type="expression" dxfId="129" priority="10">
      <formula>AND($B32&lt;&gt;"",$B32&lt;&gt;$Q32)</formula>
    </cfRule>
  </conditionalFormatting>
  <conditionalFormatting sqref="B46:E48">
    <cfRule type="expression" dxfId="128" priority="13">
      <formula>AND($B46&lt;&gt;"",$B46=$Q46)</formula>
    </cfRule>
    <cfRule type="expression" dxfId="127" priority="14">
      <formula>AND($B46&lt;&gt;"",$B46&lt;&gt;$Q46)</formula>
    </cfRule>
  </conditionalFormatting>
  <conditionalFormatting sqref="B64:E65">
    <cfRule type="expression" dxfId="126" priority="17">
      <formula>AND($B64&lt;&gt;"",$B64=$Q64)</formula>
    </cfRule>
    <cfRule type="expression" dxfId="125" priority="18">
      <formula>AND($B64&lt;&gt;"",$B64&lt;&gt;$Q64)</formula>
    </cfRule>
  </conditionalFormatting>
  <conditionalFormatting sqref="E5">
    <cfRule type="cellIs" dxfId="124" priority="19" operator="equal">
      <formula>"Fait"</formula>
    </cfRule>
    <cfRule type="cellIs" dxfId="123" priority="20" operator="equal">
      <formula>"En cours"</formula>
    </cfRule>
    <cfRule type="cellIs" dxfId="122" priority="21" operator="equal">
      <formula>"À faire"</formula>
    </cfRule>
  </conditionalFormatting>
  <conditionalFormatting sqref="E27">
    <cfRule type="cellIs" dxfId="121" priority="22" operator="equal">
      <formula>"Fait"</formula>
    </cfRule>
    <cfRule type="cellIs" dxfId="120" priority="23" operator="equal">
      <formula>"En cours"</formula>
    </cfRule>
    <cfRule type="cellIs" dxfId="119" priority="24" operator="equal">
      <formula>"À faire"</formula>
    </cfRule>
  </conditionalFormatting>
  <conditionalFormatting sqref="E51">
    <cfRule type="cellIs" dxfId="118" priority="25" operator="equal">
      <formula>"Fait"</formula>
    </cfRule>
    <cfRule type="cellIs" dxfId="117" priority="26" operator="equal">
      <formula>"En cours"</formula>
    </cfRule>
    <cfRule type="cellIs" dxfId="116" priority="27" operator="equal">
      <formula>"À faire"</formula>
    </cfRule>
  </conditionalFormatting>
  <dataValidations count="5">
    <dataValidation type="list" allowBlank="1" showInputMessage="1" error="Choisissez une valeur dans la liste." promptTitle="Liste" prompt="Choisissez une valeur dans la liste déroulante." sqref="C18:C24" xr:uid="{00000000-0002-0000-0200-000000000000}">
      <formula1>"Menace,Occasion,Les deux"</formula1>
      <formula2>0</formula2>
    </dataValidation>
    <dataValidation type="list" allowBlank="1" showInputMessage="1" error="Choisissez une valeur dans la liste." promptTitle="Liste" prompt="Choisissez une valeur dans la liste déroulante." sqref="B33" xr:uid="{00000000-0002-0000-0200-000001000000}">
      <formula1>"Oui,En partie,Non"</formula1>
      <formula2>0</formula2>
    </dataValidation>
    <dataValidation type="list" allowBlank="1" showInputMessage="1" error="Choisissez une valeur dans la liste." promptTitle="Liste" prompt="Choisissez une valeur dans la liste déroulante." sqref="B40:B45" xr:uid="{00000000-0002-0000-0200-000002000000}">
      <formula1>"Accélération de l’existant,Déplacement vers du nouveau"</formula1>
      <formula2>0</formula2>
    </dataValidation>
    <dataValidation type="list" allowBlank="1" showInputMessage="1" error="Choisissez une valeur dans la liste." promptTitle="Liste" prompt="Choisissez une valeur dans la liste déroulante." sqref="B47" xr:uid="{00000000-0002-0000-0200-000003000000}">
      <formula1>"Oui,Pas encore"</formula1>
      <formula2>0</formula2>
    </dataValidation>
    <dataValidation type="list" allowBlank="1" showInputMessage="1" error="Choisissez une valeur dans la liste." promptTitle="Liste" prompt="Choisissez une valeur dans la liste déroulante." sqref="B57:B59" xr:uid="{00000000-0002-0000-0200-000004000000}">
      <formula1>"Le jugement en contexte,La responsabilité assumée,La relation de confiance,Le sens donné,La décision dans le flou"</formula1>
      <formula2>0</formula2>
    </dataValidation>
  </dataValidations>
  <printOptions horizontalCentered="1"/>
  <pageMargins left="0.5" right="0.5" top="0.6" bottom="0.6" header="0.25" footer="0.25"/>
  <pageSetup paperSize="9" scale="72" fitToHeight="0" orientation="portrait" horizontalDpi="300" verticalDpi="300" r:id="rId1"/>
  <headerFooter>
    <oddFooter>&amp;L&amp;8 &amp;K8A8A85IRREMPLAÇABLE · le cockpit&amp;R&amp;8 &amp;K8A8A85inovapolis.fr/le-livre   ·   page &amp;P / &amp;N</oddFooter>
  </headerFooter>
  <rowBreaks count="1" manualBreakCount="1">
    <brk id="4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B66E0"/>
    <pageSetUpPr fitToPage="1"/>
  </sheetPr>
  <dimension ref="A1:AD214"/>
  <sheetViews>
    <sheetView showGridLines="0" view="pageBreakPreview" zoomScale="145" zoomScaleNormal="100" zoomScaleSheetLayoutView="145" workbookViewId="0">
      <pane ySplit="3" topLeftCell="A4" activePane="bottomLeft" state="frozen"/>
      <selection pane="bottomLeft" activeCell="B118" sqref="B118"/>
    </sheetView>
  </sheetViews>
  <sheetFormatPr baseColWidth="10" defaultColWidth="9.06640625" defaultRowHeight="14.25" x14ac:dyDescent="0.45"/>
  <cols>
    <col min="1" max="1" width="42" customWidth="1"/>
    <col min="2" max="2" width="38" customWidth="1"/>
    <col min="3" max="3" width="30" customWidth="1"/>
    <col min="4" max="4" width="16" customWidth="1"/>
    <col min="5" max="5" width="11" customWidth="1"/>
    <col min="6" max="23" width="13" hidden="1" customWidth="1"/>
    <col min="24" max="24" width="6" hidden="1" customWidth="1"/>
    <col min="25" max="29" width="13" hidden="1" customWidth="1"/>
  </cols>
  <sheetData>
    <row r="1" spans="1:30" ht="34.049999999999997" customHeight="1" x14ac:dyDescent="0.45">
      <c r="A1" s="78" t="s">
        <v>164</v>
      </c>
      <c r="B1" s="79"/>
      <c r="C1" s="79"/>
      <c r="D1" s="79"/>
      <c r="E1" s="79"/>
      <c r="F1" s="7"/>
      <c r="G1" s="7"/>
      <c r="H1" s="7"/>
      <c r="I1" s="7"/>
      <c r="J1" s="7"/>
      <c r="K1" s="7"/>
      <c r="L1" s="7"/>
      <c r="M1" s="7"/>
      <c r="N1" s="7"/>
      <c r="O1" s="7"/>
      <c r="P1" s="7"/>
      <c r="Q1" s="7"/>
      <c r="R1" s="7"/>
      <c r="S1" s="7"/>
      <c r="T1" s="7"/>
      <c r="U1" s="7"/>
      <c r="V1" s="7"/>
      <c r="W1" s="7"/>
      <c r="X1" s="7"/>
      <c r="Y1" s="7"/>
      <c r="Z1" s="7">
        <v>4</v>
      </c>
      <c r="AA1" s="7"/>
      <c r="AB1" s="7"/>
      <c r="AC1" s="7"/>
      <c r="AD1" s="7"/>
    </row>
    <row r="2" spans="1:30" ht="27.75" customHeight="1" x14ac:dyDescent="0.45">
      <c r="A2" s="83" t="s">
        <v>165</v>
      </c>
      <c r="B2" s="84"/>
      <c r="C2" s="84"/>
      <c r="D2" s="84"/>
      <c r="E2" s="84"/>
      <c r="F2" s="7"/>
      <c r="G2" s="7"/>
      <c r="H2" s="7"/>
      <c r="I2" s="7"/>
      <c r="J2" s="7"/>
      <c r="K2" s="7"/>
      <c r="L2" s="7"/>
      <c r="M2" s="7"/>
      <c r="N2" s="7"/>
      <c r="O2" s="7"/>
      <c r="P2" s="7"/>
      <c r="Q2" s="7"/>
      <c r="R2" s="7"/>
      <c r="S2" s="7"/>
      <c r="T2" s="7"/>
      <c r="U2" s="7"/>
      <c r="V2" s="7"/>
      <c r="W2" s="7"/>
      <c r="X2" s="7"/>
      <c r="Y2" s="7"/>
      <c r="Z2" s="7">
        <f>Z5+Z37+Z69+Z93</f>
        <v>0</v>
      </c>
      <c r="AA2" s="7"/>
      <c r="AB2" s="7"/>
      <c r="AC2" s="7"/>
      <c r="AD2" s="7"/>
    </row>
    <row r="3" spans="1:30" ht="21.75" customHeight="1" x14ac:dyDescent="0.45">
      <c r="A3" s="20" t="str">
        <f>"Votre avancée : "&amp;Z2&amp;" geste"&amp;IF(Z2&gt;1,"s","")&amp;" sur "&amp;Z1</f>
        <v>Votre avancée : 0 geste sur 4</v>
      </c>
      <c r="B3" s="81">
        <f>IF(Z1=0,0,Z2/Z1)</f>
        <v>0</v>
      </c>
      <c r="C3" s="52"/>
      <c r="D3" s="52"/>
      <c r="E3" s="52"/>
      <c r="F3" s="7"/>
      <c r="G3" s="7"/>
      <c r="H3" s="7"/>
      <c r="I3" s="7"/>
      <c r="J3" s="7"/>
      <c r="K3" s="7"/>
      <c r="L3" s="7"/>
      <c r="M3" s="7"/>
      <c r="N3" s="7"/>
      <c r="O3" s="7"/>
      <c r="P3" s="7"/>
      <c r="Q3" s="7"/>
      <c r="R3" s="7"/>
      <c r="S3" s="7"/>
      <c r="T3" s="7"/>
      <c r="U3" s="7"/>
      <c r="V3" s="7"/>
      <c r="W3" s="7"/>
      <c r="X3" s="7"/>
      <c r="Y3" s="7"/>
      <c r="Z3" s="7"/>
      <c r="AA3" s="7"/>
      <c r="AB3" s="7"/>
      <c r="AC3" s="7"/>
      <c r="AD3" s="7"/>
    </row>
    <row r="4" spans="1:30" ht="24" customHeight="1" x14ac:dyDescent="0.45">
      <c r="A4" s="85" t="s">
        <v>166</v>
      </c>
      <c r="B4" s="63"/>
      <c r="C4" s="63"/>
      <c r="D4" s="63"/>
      <c r="E4" s="63"/>
      <c r="F4" s="7"/>
      <c r="G4" s="7"/>
      <c r="H4" s="7"/>
      <c r="I4" s="7"/>
      <c r="J4" s="7"/>
      <c r="K4" s="7"/>
      <c r="L4" s="7"/>
      <c r="M4" s="7"/>
      <c r="N4" s="7"/>
      <c r="O4" s="7"/>
      <c r="P4" s="7"/>
      <c r="Q4" s="7"/>
      <c r="R4" s="7"/>
      <c r="S4" s="7"/>
      <c r="T4" s="7"/>
      <c r="U4" s="7"/>
      <c r="V4" s="7"/>
      <c r="W4" s="7"/>
      <c r="X4" s="7"/>
      <c r="Y4" s="7"/>
      <c r="Z4" s="7"/>
      <c r="AA4" s="7"/>
      <c r="AB4" s="7"/>
      <c r="AC4" s="7"/>
      <c r="AD4" s="7"/>
    </row>
    <row r="5" spans="1:30" ht="25.5" customHeight="1" x14ac:dyDescent="0.45">
      <c r="A5" s="56" t="s">
        <v>167</v>
      </c>
      <c r="B5" s="57"/>
      <c r="C5" s="57"/>
      <c r="D5" s="57"/>
      <c r="E5" s="21" t="str">
        <f>IF(Y5=0,"",IF(X5=0,"À faire",IF(X5&lt;Y5,"En cours","Fait")))</f>
        <v>À faire</v>
      </c>
      <c r="F5" s="7"/>
      <c r="G5" s="7"/>
      <c r="H5" s="7"/>
      <c r="I5" s="7"/>
      <c r="J5" s="7"/>
      <c r="K5" s="7"/>
      <c r="L5" s="7"/>
      <c r="M5" s="7"/>
      <c r="N5" s="7"/>
      <c r="O5" s="7"/>
      <c r="P5" s="7"/>
      <c r="Q5" s="7"/>
      <c r="R5" s="7"/>
      <c r="S5" s="7"/>
      <c r="T5" s="7"/>
      <c r="U5" s="7"/>
      <c r="V5" s="7"/>
      <c r="W5" s="7"/>
      <c r="X5" s="7">
        <f>COUNTA(A11:A20)+SUMPRODUCT(--(TRIM(B11:B20)&lt;&gt;TRIM(Q11:Q20)))</f>
        <v>0</v>
      </c>
      <c r="Y5" s="7">
        <v>20</v>
      </c>
      <c r="Z5" s="7">
        <f>IF(E5="Fait",1,0)</f>
        <v>0</v>
      </c>
      <c r="AA5" s="7"/>
      <c r="AB5" s="7"/>
      <c r="AC5" s="7"/>
      <c r="AD5" s="7"/>
    </row>
    <row r="6" spans="1:30" ht="57.75" customHeight="1" x14ac:dyDescent="0.45">
      <c r="A6" s="22" t="s">
        <v>117</v>
      </c>
      <c r="B6" s="77" t="s">
        <v>168</v>
      </c>
      <c r="C6" s="52"/>
      <c r="D6" s="52"/>
      <c r="E6" s="52"/>
      <c r="F6" s="7"/>
      <c r="G6" s="7"/>
      <c r="H6" s="7"/>
      <c r="I6" s="7"/>
      <c r="J6" s="7"/>
      <c r="K6" s="7"/>
      <c r="L6" s="7"/>
      <c r="M6" s="7"/>
      <c r="N6" s="7"/>
      <c r="O6" s="7"/>
      <c r="P6" s="7"/>
      <c r="Q6" s="7"/>
      <c r="R6" s="7"/>
      <c r="S6" s="7"/>
      <c r="T6" s="7"/>
      <c r="U6" s="7"/>
      <c r="V6" s="7"/>
      <c r="W6" s="7"/>
      <c r="X6" s="7"/>
      <c r="Y6" s="7"/>
      <c r="Z6" s="7"/>
      <c r="AA6" s="7"/>
      <c r="AB6" s="7"/>
      <c r="AC6" s="7"/>
      <c r="AD6" s="7"/>
    </row>
    <row r="7" spans="1:30" ht="27.75" customHeight="1" x14ac:dyDescent="0.45">
      <c r="A7" s="22" t="s">
        <v>119</v>
      </c>
      <c r="B7" s="80" t="s">
        <v>169</v>
      </c>
      <c r="C7" s="52"/>
      <c r="D7" s="52"/>
      <c r="E7" s="52"/>
      <c r="F7" s="7"/>
      <c r="G7" s="7"/>
      <c r="H7" s="7"/>
      <c r="I7" s="7"/>
      <c r="J7" s="7"/>
      <c r="K7" s="7"/>
      <c r="L7" s="7"/>
      <c r="M7" s="7"/>
      <c r="N7" s="7"/>
      <c r="O7" s="7"/>
      <c r="P7" s="7"/>
      <c r="Q7" s="7"/>
      <c r="R7" s="7"/>
      <c r="S7" s="7"/>
      <c r="T7" s="7"/>
      <c r="U7" s="7"/>
      <c r="V7" s="7"/>
      <c r="W7" s="7"/>
      <c r="X7" s="7"/>
      <c r="Y7" s="7"/>
      <c r="Z7" s="7"/>
      <c r="AA7" s="7"/>
      <c r="AB7" s="7"/>
      <c r="AC7" s="7"/>
      <c r="AD7" s="7"/>
    </row>
    <row r="8" spans="1:30" ht="14.25" customHeight="1" x14ac:dyDescent="0.45">
      <c r="A8" s="7"/>
      <c r="B8" s="7"/>
      <c r="C8" s="7"/>
      <c r="D8" s="7"/>
      <c r="E8" s="7"/>
      <c r="F8" s="7"/>
      <c r="G8" s="7"/>
      <c r="H8" s="7"/>
      <c r="I8" s="7"/>
      <c r="J8" s="7"/>
      <c r="K8" s="7"/>
      <c r="L8" s="7"/>
      <c r="M8" s="7"/>
      <c r="N8" s="7"/>
      <c r="O8" s="7"/>
      <c r="P8" s="7"/>
      <c r="Q8" s="7"/>
      <c r="R8" s="7"/>
      <c r="S8" s="7"/>
      <c r="T8" s="7"/>
      <c r="U8" s="7"/>
      <c r="V8" s="7"/>
      <c r="W8" s="7"/>
      <c r="X8" s="7"/>
      <c r="Y8" s="7"/>
      <c r="Z8" s="7"/>
      <c r="AA8" s="7"/>
      <c r="AB8" s="7"/>
      <c r="AC8" s="7"/>
      <c r="AD8" s="7"/>
    </row>
    <row r="9" spans="1:30" ht="15.75" customHeight="1" x14ac:dyDescent="0.45">
      <c r="A9" s="82" t="s">
        <v>121</v>
      </c>
      <c r="B9" s="52"/>
      <c r="C9" s="52"/>
      <c r="D9" s="52"/>
      <c r="E9" s="52"/>
      <c r="F9" s="7"/>
      <c r="G9" s="7"/>
      <c r="H9" s="7"/>
      <c r="I9" s="7"/>
      <c r="J9" s="7"/>
      <c r="K9" s="7"/>
      <c r="L9" s="7"/>
      <c r="M9" s="7"/>
      <c r="N9" s="7"/>
      <c r="O9" s="7"/>
      <c r="P9" s="7"/>
      <c r="Q9" s="7"/>
      <c r="R9" s="7"/>
      <c r="S9" s="7"/>
      <c r="T9" s="7"/>
      <c r="U9" s="7"/>
      <c r="V9" s="7"/>
      <c r="W9" s="7"/>
      <c r="X9" s="7"/>
      <c r="Y9" s="7"/>
      <c r="Z9" s="7"/>
      <c r="AA9" s="7"/>
      <c r="AB9" s="7"/>
      <c r="AC9" s="7"/>
      <c r="AD9" s="7"/>
    </row>
    <row r="10" spans="1:30" ht="34.9" x14ac:dyDescent="0.45">
      <c r="A10" s="98" t="s">
        <v>170</v>
      </c>
      <c r="B10" s="98" t="s">
        <v>171</v>
      </c>
      <c r="C10" s="98" t="s">
        <v>172</v>
      </c>
      <c r="D10" s="98" t="s">
        <v>173</v>
      </c>
      <c r="E10" s="98" t="s">
        <v>174</v>
      </c>
      <c r="F10" s="7"/>
      <c r="G10" s="7"/>
      <c r="H10" s="7"/>
      <c r="I10" s="7"/>
      <c r="J10" s="7"/>
      <c r="K10" s="7"/>
      <c r="L10" s="7"/>
      <c r="M10" s="7"/>
      <c r="N10" s="7"/>
      <c r="O10" s="7"/>
      <c r="P10" s="7"/>
      <c r="Q10" s="7"/>
      <c r="R10" s="7"/>
      <c r="S10" s="7"/>
      <c r="T10" s="7"/>
      <c r="U10" s="7"/>
      <c r="V10" s="7"/>
      <c r="W10" s="7"/>
      <c r="X10" s="7"/>
      <c r="Y10" s="7"/>
      <c r="Z10" s="7"/>
      <c r="AA10" s="7"/>
      <c r="AB10" s="7"/>
      <c r="AC10" s="7"/>
      <c r="AD10" s="7"/>
    </row>
    <row r="11" spans="1:30" ht="18.75" customHeight="1" x14ac:dyDescent="0.45">
      <c r="A11" s="45"/>
      <c r="B11" s="45"/>
      <c r="C11" s="45"/>
      <c r="D11" s="45"/>
      <c r="E11" s="46"/>
      <c r="F11" s="7"/>
      <c r="G11" s="7"/>
      <c r="H11" s="7"/>
      <c r="I11" s="7"/>
      <c r="J11" s="7"/>
      <c r="K11" s="7"/>
      <c r="L11" s="7"/>
      <c r="M11" s="7"/>
      <c r="N11" s="7"/>
      <c r="O11" s="7"/>
      <c r="P11" s="7"/>
      <c r="Q11" s="7"/>
      <c r="R11" s="7"/>
      <c r="S11" s="7"/>
      <c r="T11" s="7"/>
      <c r="U11" s="7"/>
      <c r="V11" s="7"/>
      <c r="W11" s="7"/>
      <c r="X11" s="7"/>
      <c r="Y11" s="7"/>
      <c r="Z11" s="7"/>
      <c r="AA11" s="7"/>
      <c r="AB11" s="7"/>
      <c r="AC11" s="7"/>
      <c r="AD11" s="7"/>
    </row>
    <row r="12" spans="1:30" ht="18.75" customHeight="1" x14ac:dyDescent="0.45">
      <c r="A12" s="45"/>
      <c r="B12" s="45"/>
      <c r="C12" s="45"/>
      <c r="D12" s="45"/>
      <c r="E12" s="46"/>
      <c r="F12" s="7"/>
      <c r="G12" s="7"/>
      <c r="H12" s="7"/>
      <c r="I12" s="7"/>
      <c r="J12" s="7"/>
      <c r="K12" s="7"/>
      <c r="L12" s="7"/>
      <c r="M12" s="7"/>
      <c r="N12" s="7"/>
      <c r="O12" s="7"/>
      <c r="P12" s="7"/>
      <c r="Q12" s="7"/>
      <c r="R12" s="7"/>
      <c r="S12" s="7"/>
      <c r="T12" s="7"/>
      <c r="U12" s="7"/>
      <c r="V12" s="7"/>
      <c r="W12" s="7"/>
      <c r="X12" s="7"/>
      <c r="Y12" s="7"/>
      <c r="Z12" s="7"/>
      <c r="AA12" s="7"/>
      <c r="AB12" s="7"/>
      <c r="AC12" s="7"/>
      <c r="AD12" s="7"/>
    </row>
    <row r="13" spans="1:30" ht="18.75" customHeight="1" x14ac:dyDescent="0.45">
      <c r="A13" s="45"/>
      <c r="B13" s="45"/>
      <c r="C13" s="45"/>
      <c r="D13" s="45"/>
      <c r="E13" s="46"/>
      <c r="F13" s="7"/>
      <c r="G13" s="7"/>
      <c r="H13" s="7"/>
      <c r="I13" s="7"/>
      <c r="J13" s="7"/>
      <c r="K13" s="7"/>
      <c r="L13" s="7"/>
      <c r="M13" s="7"/>
      <c r="N13" s="7"/>
      <c r="O13" s="7"/>
      <c r="P13" s="7"/>
      <c r="Q13" s="7"/>
      <c r="R13" s="7"/>
      <c r="S13" s="7"/>
      <c r="T13" s="7"/>
      <c r="U13" s="7"/>
      <c r="V13" s="7"/>
      <c r="W13" s="7"/>
      <c r="X13" s="7"/>
      <c r="Y13" s="7"/>
      <c r="Z13" s="7"/>
      <c r="AA13" s="7"/>
      <c r="AB13" s="7"/>
      <c r="AC13" s="7"/>
      <c r="AD13" s="7"/>
    </row>
    <row r="14" spans="1:30" ht="18.75" customHeight="1" x14ac:dyDescent="0.45">
      <c r="A14" s="45"/>
      <c r="B14" s="45"/>
      <c r="C14" s="45"/>
      <c r="D14" s="45"/>
      <c r="E14" s="46"/>
      <c r="F14" s="7"/>
      <c r="G14" s="7"/>
      <c r="H14" s="7"/>
      <c r="I14" s="7"/>
      <c r="J14" s="7"/>
      <c r="K14" s="7"/>
      <c r="L14" s="7"/>
      <c r="M14" s="7"/>
      <c r="N14" s="7"/>
      <c r="O14" s="7"/>
      <c r="P14" s="7"/>
      <c r="Q14" s="7"/>
      <c r="R14" s="7"/>
      <c r="S14" s="7"/>
      <c r="T14" s="7"/>
      <c r="U14" s="7"/>
      <c r="V14" s="7"/>
      <c r="W14" s="7"/>
      <c r="X14" s="7"/>
      <c r="Y14" s="7"/>
      <c r="Z14" s="7"/>
      <c r="AA14" s="7"/>
      <c r="AB14" s="7"/>
      <c r="AC14" s="7"/>
      <c r="AD14" s="7"/>
    </row>
    <row r="15" spans="1:30" ht="18.75" customHeight="1" x14ac:dyDescent="0.45">
      <c r="A15" s="45"/>
      <c r="B15" s="45"/>
      <c r="C15" s="45"/>
      <c r="D15" s="45"/>
      <c r="E15" s="46"/>
      <c r="F15" s="7"/>
      <c r="G15" s="7"/>
      <c r="H15" s="7"/>
      <c r="I15" s="7"/>
      <c r="J15" s="7"/>
      <c r="K15" s="7"/>
      <c r="L15" s="7"/>
      <c r="M15" s="7"/>
      <c r="N15" s="7"/>
      <c r="O15" s="7"/>
      <c r="P15" s="7"/>
      <c r="Q15" s="7"/>
      <c r="R15" s="7"/>
      <c r="S15" s="7"/>
      <c r="T15" s="7"/>
      <c r="U15" s="7"/>
      <c r="V15" s="7"/>
      <c r="W15" s="7"/>
      <c r="X15" s="7"/>
      <c r="Y15" s="7"/>
      <c r="Z15" s="7"/>
      <c r="AA15" s="7"/>
      <c r="AB15" s="7"/>
      <c r="AC15" s="7"/>
      <c r="AD15" s="7"/>
    </row>
    <row r="16" spans="1:30" ht="18.75" customHeight="1" x14ac:dyDescent="0.45">
      <c r="A16" s="45"/>
      <c r="B16" s="45"/>
      <c r="C16" s="45"/>
      <c r="D16" s="45"/>
      <c r="E16" s="46"/>
      <c r="F16" s="7"/>
      <c r="G16" s="7"/>
      <c r="H16" s="7"/>
      <c r="I16" s="7"/>
      <c r="J16" s="7"/>
      <c r="K16" s="7"/>
      <c r="L16" s="7"/>
      <c r="M16" s="7"/>
      <c r="N16" s="7"/>
      <c r="O16" s="7"/>
      <c r="P16" s="7"/>
      <c r="Q16" s="7"/>
      <c r="R16" s="7"/>
      <c r="S16" s="7"/>
      <c r="T16" s="7"/>
      <c r="U16" s="7"/>
      <c r="V16" s="7"/>
      <c r="W16" s="7"/>
      <c r="X16" s="7"/>
      <c r="Y16" s="7"/>
      <c r="Z16" s="7"/>
      <c r="AA16" s="7"/>
      <c r="AB16" s="7"/>
      <c r="AC16" s="7"/>
      <c r="AD16" s="7"/>
    </row>
    <row r="17" spans="1:30" ht="18.75" customHeight="1" x14ac:dyDescent="0.45">
      <c r="A17" s="45"/>
      <c r="B17" s="45"/>
      <c r="C17" s="45"/>
      <c r="D17" s="45"/>
      <c r="E17" s="46"/>
      <c r="F17" s="7"/>
      <c r="G17" s="7"/>
      <c r="H17" s="7"/>
      <c r="I17" s="7"/>
      <c r="J17" s="7"/>
      <c r="K17" s="7"/>
      <c r="L17" s="7"/>
      <c r="M17" s="7"/>
      <c r="N17" s="7"/>
      <c r="O17" s="7"/>
      <c r="P17" s="7"/>
      <c r="Q17" s="7"/>
      <c r="R17" s="7"/>
      <c r="S17" s="7"/>
      <c r="T17" s="7"/>
      <c r="U17" s="7"/>
      <c r="V17" s="7"/>
      <c r="W17" s="7"/>
      <c r="X17" s="7"/>
      <c r="Y17" s="7"/>
      <c r="Z17" s="7"/>
      <c r="AA17" s="7"/>
      <c r="AB17" s="7"/>
      <c r="AC17" s="7"/>
      <c r="AD17" s="7"/>
    </row>
    <row r="18" spans="1:30" ht="18.75" customHeight="1" x14ac:dyDescent="0.45">
      <c r="A18" s="45"/>
      <c r="B18" s="45"/>
      <c r="C18" s="45"/>
      <c r="D18" s="45"/>
      <c r="E18" s="46"/>
      <c r="F18" s="7"/>
      <c r="G18" s="7"/>
      <c r="H18" s="7"/>
      <c r="I18" s="7"/>
      <c r="J18" s="7"/>
      <c r="K18" s="7"/>
      <c r="L18" s="7"/>
      <c r="M18" s="7"/>
      <c r="N18" s="7"/>
      <c r="O18" s="7"/>
      <c r="P18" s="7"/>
      <c r="Q18" s="7"/>
      <c r="R18" s="7"/>
      <c r="S18" s="7"/>
      <c r="T18" s="7"/>
      <c r="U18" s="7"/>
      <c r="V18" s="7"/>
      <c r="W18" s="7"/>
      <c r="X18" s="7"/>
      <c r="Y18" s="7"/>
      <c r="Z18" s="7"/>
      <c r="AA18" s="7"/>
      <c r="AB18" s="7"/>
      <c r="AC18" s="7"/>
      <c r="AD18" s="7"/>
    </row>
    <row r="19" spans="1:30" ht="18.75" customHeight="1" x14ac:dyDescent="0.45">
      <c r="A19" s="45"/>
      <c r="B19" s="45"/>
      <c r="C19" s="45"/>
      <c r="D19" s="45"/>
      <c r="E19" s="46"/>
      <c r="F19" s="7"/>
      <c r="G19" s="7"/>
      <c r="H19" s="7"/>
      <c r="I19" s="7"/>
      <c r="J19" s="7"/>
      <c r="K19" s="7"/>
      <c r="L19" s="7"/>
      <c r="M19" s="7"/>
      <c r="N19" s="7"/>
      <c r="O19" s="7"/>
      <c r="P19" s="7"/>
      <c r="Q19" s="7"/>
      <c r="R19" s="7"/>
      <c r="S19" s="7"/>
      <c r="T19" s="7"/>
      <c r="U19" s="7"/>
      <c r="V19" s="7"/>
      <c r="W19" s="7"/>
      <c r="X19" s="7"/>
      <c r="Y19" s="7"/>
      <c r="Z19" s="7"/>
      <c r="AA19" s="7"/>
      <c r="AB19" s="7"/>
      <c r="AC19" s="7"/>
      <c r="AD19" s="7"/>
    </row>
    <row r="20" spans="1:30" ht="18.75" customHeight="1" x14ac:dyDescent="0.45">
      <c r="A20" s="45"/>
      <c r="B20" s="45"/>
      <c r="C20" s="45"/>
      <c r="D20" s="45"/>
      <c r="E20" s="46"/>
      <c r="F20" s="7"/>
      <c r="G20" s="7"/>
      <c r="H20" s="7"/>
      <c r="I20" s="7"/>
      <c r="J20" s="7"/>
      <c r="K20" s="7"/>
      <c r="L20" s="7"/>
      <c r="M20" s="7"/>
      <c r="N20" s="7"/>
      <c r="O20" s="7"/>
      <c r="P20" s="7"/>
      <c r="Q20" s="7"/>
      <c r="R20" s="7"/>
      <c r="S20" s="7"/>
      <c r="T20" s="7"/>
      <c r="U20" s="7"/>
      <c r="V20" s="7"/>
      <c r="W20" s="7"/>
      <c r="X20" s="7"/>
      <c r="Y20" s="7"/>
      <c r="Z20" s="7"/>
      <c r="AA20" s="7"/>
      <c r="AB20" s="7"/>
      <c r="AC20" s="7"/>
      <c r="AD20" s="7"/>
    </row>
    <row r="21" spans="1:30" ht="18.75" customHeight="1" x14ac:dyDescent="0.45">
      <c r="A21" s="45"/>
      <c r="B21" s="45"/>
      <c r="C21" s="45"/>
      <c r="D21" s="45"/>
      <c r="E21" s="46"/>
      <c r="F21" s="7"/>
      <c r="G21" s="7"/>
      <c r="H21" s="7"/>
      <c r="I21" s="7"/>
      <c r="J21" s="7"/>
      <c r="K21" s="7"/>
      <c r="L21" s="7"/>
      <c r="M21" s="7"/>
      <c r="N21" s="7"/>
      <c r="O21" s="7"/>
      <c r="P21" s="7"/>
      <c r="Q21" s="7"/>
      <c r="R21" s="7"/>
      <c r="S21" s="7"/>
      <c r="T21" s="7"/>
      <c r="U21" s="7"/>
      <c r="V21" s="7"/>
      <c r="W21" s="7"/>
      <c r="X21" s="7"/>
      <c r="Y21" s="7"/>
      <c r="Z21" s="7"/>
      <c r="AA21" s="7"/>
      <c r="AB21" s="7"/>
      <c r="AC21" s="7"/>
      <c r="AD21" s="7"/>
    </row>
    <row r="22" spans="1:30" ht="18.75" customHeight="1" x14ac:dyDescent="0.45">
      <c r="A22" s="45"/>
      <c r="B22" s="45"/>
      <c r="C22" s="45"/>
      <c r="D22" s="45"/>
      <c r="E22" s="46"/>
      <c r="F22" s="7"/>
      <c r="G22" s="7"/>
      <c r="H22" s="7"/>
      <c r="I22" s="7"/>
      <c r="J22" s="7"/>
      <c r="K22" s="7"/>
      <c r="L22" s="7"/>
      <c r="M22" s="7"/>
      <c r="N22" s="7"/>
      <c r="O22" s="7"/>
      <c r="P22" s="7"/>
      <c r="Q22" s="7"/>
      <c r="R22" s="7"/>
      <c r="S22" s="7"/>
      <c r="T22" s="7"/>
      <c r="U22" s="7"/>
      <c r="V22" s="7"/>
      <c r="W22" s="7"/>
      <c r="X22" s="7"/>
      <c r="Y22" s="7"/>
      <c r="Z22" s="7"/>
      <c r="AA22" s="7"/>
      <c r="AB22" s="7"/>
      <c r="AC22" s="7"/>
      <c r="AD22" s="7"/>
    </row>
    <row r="23" spans="1:30" ht="15.75" customHeight="1" x14ac:dyDescent="0.45">
      <c r="A23" s="53" t="s">
        <v>175</v>
      </c>
      <c r="B23" s="52"/>
      <c r="C23" s="52"/>
      <c r="D23" s="52"/>
      <c r="E23" s="52"/>
      <c r="F23" s="7"/>
      <c r="G23" s="7"/>
      <c r="H23" s="7"/>
      <c r="I23" s="7"/>
      <c r="J23" s="7"/>
      <c r="K23" s="7"/>
      <c r="L23" s="7"/>
      <c r="M23" s="7"/>
      <c r="N23" s="7"/>
      <c r="O23" s="7"/>
      <c r="P23" s="7"/>
      <c r="Q23" s="7"/>
      <c r="R23" s="7"/>
      <c r="S23" s="7"/>
      <c r="T23" s="7"/>
      <c r="U23" s="7"/>
      <c r="V23" s="7"/>
      <c r="W23" s="7"/>
      <c r="X23" s="7"/>
      <c r="Y23" s="7"/>
      <c r="Z23" s="7"/>
      <c r="AA23" s="7"/>
      <c r="AB23" s="7"/>
      <c r="AC23" s="7"/>
      <c r="AD23" s="7"/>
    </row>
    <row r="24" spans="1:30" ht="30" customHeight="1" x14ac:dyDescent="0.45">
      <c r="A24" s="25" t="s">
        <v>176</v>
      </c>
      <c r="B24" s="25" t="s">
        <v>177</v>
      </c>
      <c r="C24" s="25" t="s">
        <v>178</v>
      </c>
      <c r="D24" s="25" t="s">
        <v>179</v>
      </c>
      <c r="E24" s="7"/>
      <c r="F24" s="7"/>
      <c r="G24" s="7"/>
      <c r="H24" s="7"/>
      <c r="I24" s="7"/>
      <c r="J24" s="7"/>
      <c r="K24" s="7"/>
      <c r="L24" s="7"/>
      <c r="M24" s="7"/>
      <c r="N24" s="7"/>
      <c r="O24" s="7"/>
      <c r="P24" s="7"/>
      <c r="Q24" s="7"/>
      <c r="R24" s="7"/>
      <c r="S24" s="7"/>
      <c r="T24" s="7"/>
      <c r="U24" s="7"/>
      <c r="V24" s="7"/>
      <c r="W24" s="7"/>
      <c r="X24" s="7"/>
      <c r="Y24" s="7"/>
      <c r="Z24" s="7"/>
      <c r="AA24" s="7"/>
      <c r="AB24" s="7"/>
      <c r="AC24" s="7"/>
      <c r="AD24" s="7"/>
    </row>
    <row r="25" spans="1:30" ht="14.25" customHeight="1" x14ac:dyDescent="0.45">
      <c r="A25" s="19" t="s">
        <v>180</v>
      </c>
      <c r="B25" s="11">
        <f>COUNTIF($B$11:$B$22,"Automatisable")</f>
        <v>0</v>
      </c>
      <c r="C25" s="26" t="str">
        <f>IF(COUNTA($B$11:$B$22)=0,"—",COUNTIF($B$11:$B$22,"Automatisable")/COUNTA($B$11:$B$22))</f>
        <v>—</v>
      </c>
      <c r="D25" s="26" t="str">
        <f>IF(SUM($E$11:$E$22)=0,"—",SUMIF($B$11:$B$22,"Automatisable",$E$11:$E$22)/SUM($E$11:$E$22))</f>
        <v>—</v>
      </c>
      <c r="E25" s="7"/>
      <c r="F25" s="7"/>
      <c r="G25" s="7"/>
      <c r="H25" s="7"/>
      <c r="I25" s="7"/>
      <c r="J25" s="7"/>
      <c r="K25" s="7"/>
      <c r="L25" s="7"/>
      <c r="M25" s="7"/>
      <c r="N25" s="7"/>
      <c r="O25" s="7"/>
      <c r="P25" s="7"/>
      <c r="Q25" s="7"/>
      <c r="R25" s="7"/>
      <c r="S25" s="7"/>
      <c r="T25" s="7"/>
      <c r="U25" s="7"/>
      <c r="V25" s="7"/>
      <c r="W25" s="7"/>
      <c r="X25" s="7"/>
      <c r="Y25" s="7"/>
      <c r="Z25" s="7"/>
      <c r="AA25" s="7"/>
      <c r="AB25" s="7"/>
      <c r="AC25" s="7"/>
      <c r="AD25" s="7"/>
    </row>
    <row r="26" spans="1:30" ht="14.25" customHeight="1" x14ac:dyDescent="0.45">
      <c r="A26" s="19" t="s">
        <v>181</v>
      </c>
      <c r="B26" s="11">
        <f>COUNTIF($B$11:$B$22,"Augmentable")</f>
        <v>0</v>
      </c>
      <c r="C26" s="26" t="str">
        <f>IF(COUNTA($B$11:$B$22)=0,"—",COUNTIF($B$11:$B$22,"Augmentable")/COUNTA($B$11:$B$22))</f>
        <v>—</v>
      </c>
      <c r="D26" s="26" t="str">
        <f>IF(SUM($E$11:$E$22)=0,"—",SUMIF($B$11:$B$22,"Augmentable",$E$11:$E$22)/SUM($E$11:$E$22))</f>
        <v>—</v>
      </c>
      <c r="E26" s="7"/>
      <c r="F26" s="7"/>
      <c r="G26" s="7"/>
      <c r="H26" s="7"/>
      <c r="I26" s="7"/>
      <c r="J26" s="7"/>
      <c r="K26" s="7"/>
      <c r="L26" s="7"/>
      <c r="M26" s="7"/>
      <c r="N26" s="7"/>
      <c r="O26" s="7"/>
      <c r="P26" s="7"/>
      <c r="Q26" s="7"/>
      <c r="R26" s="7"/>
      <c r="S26" s="7"/>
      <c r="T26" s="7"/>
      <c r="U26" s="7"/>
      <c r="V26" s="7"/>
      <c r="W26" s="7"/>
      <c r="X26" s="7"/>
      <c r="Y26" s="7"/>
      <c r="Z26" s="7"/>
      <c r="AA26" s="7"/>
      <c r="AB26" s="7"/>
      <c r="AC26" s="7"/>
      <c r="AD26" s="7"/>
    </row>
    <row r="27" spans="1:30" ht="14.25" customHeight="1" x14ac:dyDescent="0.45">
      <c r="A27" s="19" t="s">
        <v>182</v>
      </c>
      <c r="B27" s="11">
        <f>COUNTIF($B$11:$B$22,"Irremplaçable")</f>
        <v>0</v>
      </c>
      <c r="C27" s="26" t="str">
        <f>IF(COUNTA($B$11:$B$22)=0,"—",COUNTIF($B$11:$B$22,"Irremplaçable")/COUNTA($B$11:$B$22))</f>
        <v>—</v>
      </c>
      <c r="D27" s="26" t="str">
        <f>IF(SUM($E$11:$E$22)=0,"—",SUMIF($B$11:$B$22,"Irremplaçable",$E$11:$E$22)/SUM($E$11:$E$22))</f>
        <v>—</v>
      </c>
      <c r="E27" s="7"/>
      <c r="F27" s="7"/>
      <c r="G27" s="7"/>
      <c r="H27" s="7"/>
      <c r="I27" s="7"/>
      <c r="J27" s="7"/>
      <c r="K27" s="7"/>
      <c r="L27" s="7"/>
      <c r="M27" s="7"/>
      <c r="N27" s="7"/>
      <c r="O27" s="7"/>
      <c r="P27" s="7"/>
      <c r="Q27" s="7"/>
      <c r="R27" s="7"/>
      <c r="S27" s="7"/>
      <c r="T27" s="7"/>
      <c r="U27" s="7"/>
      <c r="V27" s="7"/>
      <c r="W27" s="7"/>
      <c r="X27" s="7"/>
      <c r="Y27" s="7"/>
      <c r="Z27" s="7"/>
      <c r="AA27" s="7"/>
      <c r="AB27" s="7"/>
      <c r="AC27" s="7"/>
      <c r="AD27" s="7"/>
    </row>
    <row r="28" spans="1:30" ht="25.5" customHeight="1" x14ac:dyDescent="0.45">
      <c r="A28" s="53" t="s">
        <v>183</v>
      </c>
      <c r="B28" s="52"/>
      <c r="C28" s="52"/>
      <c r="D28" s="52"/>
      <c r="E28" s="52"/>
      <c r="F28" s="7"/>
      <c r="G28" s="7"/>
      <c r="H28" s="7"/>
      <c r="I28" s="7"/>
      <c r="J28" s="7"/>
      <c r="K28" s="7"/>
      <c r="L28" s="7"/>
      <c r="M28" s="7"/>
      <c r="N28" s="7"/>
      <c r="O28" s="7"/>
      <c r="P28" s="7"/>
      <c r="Q28" s="7"/>
      <c r="R28" s="7"/>
      <c r="S28" s="7"/>
      <c r="T28" s="7"/>
      <c r="U28" s="7"/>
      <c r="V28" s="7"/>
      <c r="W28" s="7"/>
      <c r="X28" s="7"/>
      <c r="Y28" s="7"/>
      <c r="Z28" s="7"/>
      <c r="AA28" s="7"/>
      <c r="AB28" s="7"/>
      <c r="AC28" s="7"/>
      <c r="AD28" s="7"/>
    </row>
    <row r="29" spans="1:30" ht="14.25" customHeight="1" x14ac:dyDescent="0.4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spans="1:30" ht="18" customHeight="1" x14ac:dyDescent="0.45">
      <c r="A30" s="76" t="s">
        <v>184</v>
      </c>
      <c r="B30" s="52"/>
      <c r="C30" s="52"/>
      <c r="D30" s="52"/>
      <c r="E30" s="52"/>
      <c r="F30" s="7"/>
      <c r="G30" s="7"/>
      <c r="H30" s="7"/>
      <c r="I30" s="7"/>
      <c r="J30" s="7"/>
      <c r="K30" s="7"/>
      <c r="L30" s="7"/>
      <c r="M30" s="7"/>
      <c r="N30" s="7"/>
      <c r="O30" s="7"/>
      <c r="P30" s="7"/>
      <c r="Q30" s="7"/>
      <c r="R30" s="7"/>
      <c r="S30" s="7"/>
      <c r="T30" s="7"/>
      <c r="U30" s="7"/>
      <c r="V30" s="7"/>
      <c r="W30" s="7"/>
      <c r="X30" s="7"/>
      <c r="Y30" s="7"/>
      <c r="Z30" s="7"/>
      <c r="AA30" s="7"/>
      <c r="AB30" s="7"/>
      <c r="AC30" s="7"/>
      <c r="AD30" s="7"/>
    </row>
    <row r="31" spans="1:30" ht="25.5" customHeight="1" x14ac:dyDescent="0.45">
      <c r="A31" s="53" t="s">
        <v>185</v>
      </c>
      <c r="B31" s="52"/>
      <c r="C31" s="52"/>
      <c r="D31" s="52"/>
      <c r="E31" s="52"/>
      <c r="F31" s="7"/>
      <c r="G31" s="7"/>
      <c r="H31" s="7"/>
      <c r="I31" s="7"/>
      <c r="J31" s="7"/>
      <c r="K31" s="7"/>
      <c r="L31" s="7"/>
      <c r="M31" s="7"/>
      <c r="N31" s="7"/>
      <c r="O31" s="7"/>
      <c r="P31" s="7"/>
      <c r="Q31" s="7"/>
      <c r="R31" s="7"/>
      <c r="S31" s="7"/>
      <c r="T31" s="7"/>
      <c r="U31" s="7"/>
      <c r="V31" s="7"/>
      <c r="W31" s="7"/>
      <c r="X31" s="7"/>
      <c r="Y31" s="7"/>
      <c r="Z31" s="7"/>
      <c r="AA31" s="7"/>
      <c r="AB31" s="7"/>
      <c r="AC31" s="7"/>
      <c r="AD31" s="7"/>
    </row>
    <row r="32" spans="1:30" ht="19.5" customHeight="1" x14ac:dyDescent="0.45">
      <c r="A32" s="23" t="s">
        <v>186</v>
      </c>
      <c r="B32" s="74" t="s">
        <v>187</v>
      </c>
      <c r="C32" s="75"/>
      <c r="D32" s="75"/>
      <c r="E32" s="24" t="str">
        <f>IF(AND(B32&lt;&gt;"",B32&lt;&gt;Q32),"✔","")</f>
        <v/>
      </c>
      <c r="F32" s="7"/>
      <c r="G32" s="7"/>
      <c r="H32" s="7"/>
      <c r="I32" s="7"/>
      <c r="J32" s="7"/>
      <c r="K32" s="7"/>
      <c r="L32" s="7"/>
      <c r="M32" s="7"/>
      <c r="N32" s="7"/>
      <c r="O32" s="7"/>
      <c r="P32" s="7"/>
      <c r="Q32" s="7" t="s">
        <v>187</v>
      </c>
      <c r="R32" s="7"/>
      <c r="S32" s="7"/>
      <c r="T32" s="7"/>
      <c r="U32" s="7"/>
      <c r="V32" s="7"/>
      <c r="W32" s="7"/>
      <c r="X32" s="7"/>
      <c r="Y32" s="7"/>
      <c r="Z32" s="7"/>
      <c r="AA32" s="7"/>
      <c r="AB32" s="7"/>
      <c r="AC32" s="7"/>
      <c r="AD32" s="7"/>
    </row>
    <row r="33" spans="1:30" ht="27.75" customHeight="1" x14ac:dyDescent="0.45">
      <c r="A33" s="23" t="s">
        <v>188</v>
      </c>
      <c r="B33" s="74" t="s">
        <v>189</v>
      </c>
      <c r="C33" s="75"/>
      <c r="D33" s="75"/>
      <c r="E33" s="24" t="str">
        <f>IF(AND(B33&lt;&gt;"",B33&lt;&gt;Q33),"✔","")</f>
        <v/>
      </c>
      <c r="F33" s="7"/>
      <c r="G33" s="7"/>
      <c r="H33" s="7"/>
      <c r="I33" s="7"/>
      <c r="J33" s="7"/>
      <c r="K33" s="7"/>
      <c r="L33" s="7"/>
      <c r="M33" s="7"/>
      <c r="N33" s="7"/>
      <c r="O33" s="7"/>
      <c r="P33" s="7"/>
      <c r="Q33" s="7" t="s">
        <v>189</v>
      </c>
      <c r="R33" s="7"/>
      <c r="S33" s="7"/>
      <c r="T33" s="7"/>
      <c r="U33" s="7"/>
      <c r="V33" s="7"/>
      <c r="W33" s="7"/>
      <c r="X33" s="7"/>
      <c r="Y33" s="7"/>
      <c r="Z33" s="7"/>
      <c r="AA33" s="7"/>
      <c r="AB33" s="7"/>
      <c r="AC33" s="7"/>
      <c r="AD33" s="7"/>
    </row>
    <row r="34" spans="1:30" ht="19.5" customHeight="1" x14ac:dyDescent="0.45">
      <c r="A34" s="23" t="s">
        <v>190</v>
      </c>
      <c r="B34" s="74"/>
      <c r="C34" s="75"/>
      <c r="D34" s="75"/>
      <c r="E34" s="24" t="str">
        <f>IF(AND(B34&lt;&gt;"",B34&lt;&gt;Q34),"✔","")</f>
        <v/>
      </c>
      <c r="F34" s="7"/>
      <c r="G34" s="7"/>
      <c r="H34" s="7"/>
      <c r="I34" s="7"/>
      <c r="J34" s="7"/>
      <c r="K34" s="7"/>
      <c r="L34" s="7"/>
      <c r="M34" s="7"/>
      <c r="N34" s="7"/>
      <c r="O34" s="7"/>
      <c r="P34" s="7"/>
      <c r="Q34" s="7"/>
      <c r="R34" s="7"/>
      <c r="S34" s="7"/>
      <c r="T34" s="7"/>
      <c r="U34" s="7"/>
      <c r="V34" s="7"/>
      <c r="W34" s="7"/>
      <c r="X34" s="7"/>
      <c r="Y34" s="7"/>
      <c r="Z34" s="7"/>
      <c r="AA34" s="7"/>
      <c r="AB34" s="7"/>
      <c r="AC34" s="7"/>
      <c r="AD34" s="7"/>
    </row>
    <row r="35" spans="1:30" ht="14.25" customHeight="1" x14ac:dyDescent="0.4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spans="1:30" ht="14.25" customHeight="1" x14ac:dyDescent="0.4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spans="1:30" ht="25.5" customHeight="1" x14ac:dyDescent="0.45">
      <c r="A37" s="56" t="s">
        <v>191</v>
      </c>
      <c r="B37" s="57"/>
      <c r="C37" s="57"/>
      <c r="D37" s="57"/>
      <c r="E37" s="21" t="str">
        <f>IF(Y37=0,"",IF(X37=0,"À faire",IF(X37&lt;Y37,"En cours","Fait")))</f>
        <v>À faire</v>
      </c>
      <c r="F37" s="7"/>
      <c r="G37" s="7"/>
      <c r="H37" s="7"/>
      <c r="I37" s="7"/>
      <c r="J37" s="7"/>
      <c r="K37" s="7"/>
      <c r="L37" s="7"/>
      <c r="M37" s="7"/>
      <c r="N37" s="7"/>
      <c r="O37" s="7"/>
      <c r="P37" s="7"/>
      <c r="Q37" s="7"/>
      <c r="R37" s="7"/>
      <c r="S37" s="7"/>
      <c r="T37" s="7"/>
      <c r="U37" s="7"/>
      <c r="V37" s="7"/>
      <c r="W37" s="7"/>
      <c r="X37" s="7">
        <f>COUNTA(D43:D51)+--(TRIM(B59)&lt;&gt;TRIM(Q59))+--(TRIM(B60)&lt;&gt;TRIM(Q60))</f>
        <v>0</v>
      </c>
      <c r="Y37" s="7">
        <v>11</v>
      </c>
      <c r="Z37" s="7">
        <f>IF(E37="Fait",1,0)</f>
        <v>0</v>
      </c>
      <c r="AA37" s="7"/>
      <c r="AB37" s="7"/>
      <c r="AC37" s="7"/>
      <c r="AD37" s="7"/>
    </row>
    <row r="38" spans="1:30" ht="30" customHeight="1" x14ac:dyDescent="0.45">
      <c r="A38" s="22" t="s">
        <v>117</v>
      </c>
      <c r="B38" s="77" t="s">
        <v>192</v>
      </c>
      <c r="C38" s="52"/>
      <c r="D38" s="52"/>
      <c r="E38" s="52"/>
      <c r="F38" s="7"/>
      <c r="G38" s="7"/>
      <c r="H38" s="7"/>
      <c r="I38" s="7"/>
      <c r="J38" s="7"/>
      <c r="K38" s="7"/>
      <c r="L38" s="7"/>
      <c r="M38" s="7"/>
      <c r="N38" s="7"/>
      <c r="O38" s="7"/>
      <c r="P38" s="7"/>
      <c r="Q38" s="7"/>
      <c r="R38" s="7"/>
      <c r="S38" s="7"/>
      <c r="T38" s="7"/>
      <c r="U38" s="7"/>
      <c r="V38" s="7"/>
      <c r="W38" s="7"/>
      <c r="X38" s="7"/>
      <c r="Y38" s="7"/>
      <c r="Z38" s="7"/>
      <c r="AA38" s="7"/>
      <c r="AB38" s="7"/>
      <c r="AC38" s="7"/>
      <c r="AD38" s="7"/>
    </row>
    <row r="39" spans="1:30" ht="27.75" customHeight="1" x14ac:dyDescent="0.45">
      <c r="A39" s="22" t="s">
        <v>119</v>
      </c>
      <c r="B39" s="80" t="s">
        <v>193</v>
      </c>
      <c r="C39" s="52"/>
      <c r="D39" s="52"/>
      <c r="E39" s="52"/>
      <c r="F39" s="7"/>
      <c r="G39" s="7"/>
      <c r="H39" s="7"/>
      <c r="I39" s="7"/>
      <c r="J39" s="7"/>
      <c r="K39" s="7"/>
      <c r="L39" s="7"/>
      <c r="M39" s="7"/>
      <c r="N39" s="7"/>
      <c r="O39" s="7"/>
      <c r="P39" s="7"/>
      <c r="Q39" s="7"/>
      <c r="R39" s="7"/>
      <c r="S39" s="7"/>
      <c r="T39" s="7"/>
      <c r="U39" s="7"/>
      <c r="V39" s="7"/>
      <c r="W39" s="7"/>
      <c r="X39" s="7"/>
      <c r="Y39" s="7"/>
      <c r="Z39" s="7"/>
      <c r="AA39" s="7"/>
      <c r="AB39" s="7"/>
      <c r="AC39" s="7"/>
      <c r="AD39" s="7"/>
    </row>
    <row r="40" spans="1:30" ht="14.25" customHeight="1" x14ac:dyDescent="0.4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spans="1:30" ht="15.75" customHeight="1" x14ac:dyDescent="0.45">
      <c r="A41" s="82" t="s">
        <v>121</v>
      </c>
      <c r="B41" s="52"/>
      <c r="C41" s="52"/>
      <c r="D41" s="52"/>
      <c r="E41" s="52"/>
      <c r="F41" s="7"/>
      <c r="G41" s="7"/>
      <c r="H41" s="7"/>
      <c r="I41" s="7"/>
      <c r="J41" s="7"/>
      <c r="K41" s="7"/>
      <c r="L41" s="7"/>
      <c r="M41" s="7"/>
      <c r="N41" s="7"/>
      <c r="O41" s="7"/>
      <c r="P41" s="7"/>
      <c r="Q41" s="7"/>
      <c r="R41" s="7"/>
      <c r="S41" s="7"/>
      <c r="T41" s="7"/>
      <c r="U41" s="7"/>
      <c r="V41" s="7"/>
      <c r="W41" s="7"/>
      <c r="X41" s="7"/>
      <c r="Y41" s="7"/>
      <c r="Z41" s="7"/>
      <c r="AA41" s="7"/>
      <c r="AB41" s="7"/>
      <c r="AC41" s="7"/>
      <c r="AD41" s="7"/>
    </row>
    <row r="42" spans="1:30" ht="30" customHeight="1" x14ac:dyDescent="0.45">
      <c r="A42" s="25" t="s">
        <v>194</v>
      </c>
      <c r="B42" s="25" t="s">
        <v>195</v>
      </c>
      <c r="C42" s="25" t="s">
        <v>196</v>
      </c>
      <c r="D42" s="25" t="s">
        <v>197</v>
      </c>
      <c r="E42" s="7"/>
      <c r="F42" s="7"/>
      <c r="G42" s="7"/>
      <c r="H42" s="7"/>
      <c r="I42" s="7"/>
      <c r="J42" s="7"/>
      <c r="K42" s="7"/>
      <c r="L42" s="7"/>
      <c r="M42" s="7"/>
      <c r="N42" s="7"/>
      <c r="O42" s="7"/>
      <c r="P42" s="7"/>
      <c r="Q42" s="7"/>
      <c r="R42" s="7"/>
      <c r="S42" s="7"/>
      <c r="T42" s="7"/>
      <c r="U42" s="7"/>
      <c r="V42" s="7"/>
      <c r="W42" s="7"/>
      <c r="X42" s="7"/>
      <c r="Y42" s="7"/>
      <c r="Z42" s="7"/>
      <c r="AA42" s="7"/>
      <c r="AB42" s="7"/>
      <c r="AC42" s="7"/>
      <c r="AD42" s="7"/>
    </row>
    <row r="43" spans="1:30" ht="90" customHeight="1" x14ac:dyDescent="0.45">
      <c r="A43" s="27">
        <v>1</v>
      </c>
      <c r="B43" s="23" t="s">
        <v>198</v>
      </c>
      <c r="C43" s="8" t="s">
        <v>199</v>
      </c>
      <c r="D43" s="47"/>
      <c r="E43" s="7"/>
      <c r="F43" s="7"/>
      <c r="G43" s="7"/>
      <c r="H43" s="7"/>
      <c r="I43" s="7"/>
      <c r="J43" s="7"/>
      <c r="K43" s="7"/>
      <c r="L43" s="7"/>
      <c r="M43" s="7"/>
      <c r="N43" s="7"/>
      <c r="O43" s="7"/>
      <c r="P43" s="7"/>
      <c r="Q43" s="7"/>
      <c r="R43" s="7"/>
      <c r="S43" s="7"/>
      <c r="T43" s="7"/>
      <c r="U43" s="7"/>
      <c r="V43" s="7"/>
      <c r="W43" s="7"/>
      <c r="X43" s="7"/>
      <c r="Y43" s="7"/>
      <c r="Z43" s="7"/>
      <c r="AA43" s="7"/>
      <c r="AB43" s="7"/>
      <c r="AC43" s="7"/>
      <c r="AD43" s="7"/>
    </row>
    <row r="44" spans="1:30" ht="60" customHeight="1" x14ac:dyDescent="0.45">
      <c r="A44" s="27">
        <v>2</v>
      </c>
      <c r="B44" s="23" t="s">
        <v>200</v>
      </c>
      <c r="C44" s="8" t="s">
        <v>201</v>
      </c>
      <c r="D44" s="47"/>
      <c r="E44" s="7"/>
      <c r="F44" s="7"/>
      <c r="G44" s="7"/>
      <c r="H44" s="7"/>
      <c r="I44" s="7"/>
      <c r="J44" s="7"/>
      <c r="K44" s="7"/>
      <c r="L44" s="7"/>
      <c r="M44" s="7"/>
      <c r="N44" s="7"/>
      <c r="O44" s="7"/>
      <c r="P44" s="7"/>
      <c r="Q44" s="7"/>
      <c r="R44" s="7"/>
      <c r="S44" s="7"/>
      <c r="T44" s="7"/>
      <c r="U44" s="7"/>
      <c r="V44" s="7"/>
      <c r="W44" s="7"/>
      <c r="X44" s="7"/>
      <c r="Y44" s="7"/>
      <c r="Z44" s="7"/>
      <c r="AA44" s="7"/>
      <c r="AB44" s="7"/>
      <c r="AC44" s="7"/>
      <c r="AD44" s="7"/>
    </row>
    <row r="45" spans="1:30" ht="60" customHeight="1" x14ac:dyDescent="0.45">
      <c r="A45" s="27">
        <v>3</v>
      </c>
      <c r="B45" s="23" t="s">
        <v>202</v>
      </c>
      <c r="C45" s="8" t="s">
        <v>203</v>
      </c>
      <c r="D45" s="47"/>
      <c r="E45" s="7"/>
      <c r="F45" s="7"/>
      <c r="G45" s="7"/>
      <c r="H45" s="7"/>
      <c r="I45" s="7"/>
      <c r="J45" s="7"/>
      <c r="K45" s="7"/>
      <c r="L45" s="7"/>
      <c r="M45" s="7"/>
      <c r="N45" s="7"/>
      <c r="O45" s="7"/>
      <c r="P45" s="7"/>
      <c r="Q45" s="7"/>
      <c r="R45" s="7"/>
      <c r="S45" s="7"/>
      <c r="T45" s="7"/>
      <c r="U45" s="7"/>
      <c r="V45" s="7"/>
      <c r="W45" s="7"/>
      <c r="X45" s="7"/>
      <c r="Y45" s="7"/>
      <c r="Z45" s="7"/>
      <c r="AA45" s="7"/>
      <c r="AB45" s="7"/>
      <c r="AC45" s="7"/>
      <c r="AD45" s="7"/>
    </row>
    <row r="46" spans="1:30" ht="72" customHeight="1" x14ac:dyDescent="0.45">
      <c r="A46" s="27">
        <v>4</v>
      </c>
      <c r="B46" s="23" t="s">
        <v>204</v>
      </c>
      <c r="C46" s="8" t="s">
        <v>205</v>
      </c>
      <c r="D46" s="47"/>
      <c r="E46" s="7"/>
      <c r="F46" s="7"/>
      <c r="G46" s="7"/>
      <c r="H46" s="7"/>
      <c r="I46" s="7"/>
      <c r="J46" s="7"/>
      <c r="K46" s="7"/>
      <c r="L46" s="7"/>
      <c r="M46" s="7"/>
      <c r="N46" s="7"/>
      <c r="O46" s="7"/>
      <c r="P46" s="7"/>
      <c r="Q46" s="7"/>
      <c r="R46" s="7"/>
      <c r="S46" s="7"/>
      <c r="T46" s="7"/>
      <c r="U46" s="7"/>
      <c r="V46" s="7"/>
      <c r="W46" s="7"/>
      <c r="X46" s="7"/>
      <c r="Y46" s="7"/>
      <c r="Z46" s="7"/>
      <c r="AA46" s="7"/>
      <c r="AB46" s="7"/>
      <c r="AC46" s="7"/>
      <c r="AD46" s="7"/>
    </row>
    <row r="47" spans="1:30" ht="51.75" customHeight="1" x14ac:dyDescent="0.45">
      <c r="A47" s="27">
        <v>5</v>
      </c>
      <c r="B47" s="23" t="s">
        <v>206</v>
      </c>
      <c r="C47" s="8" t="s">
        <v>207</v>
      </c>
      <c r="D47" s="4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1:30" ht="60" customHeight="1" x14ac:dyDescent="0.45">
      <c r="A48" s="27">
        <v>6</v>
      </c>
      <c r="B48" s="23" t="s">
        <v>208</v>
      </c>
      <c r="C48" s="8" t="s">
        <v>209</v>
      </c>
      <c r="D48" s="4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1:30" ht="63.75" customHeight="1" x14ac:dyDescent="0.45">
      <c r="A49" s="27">
        <v>7</v>
      </c>
      <c r="B49" s="23" t="s">
        <v>210</v>
      </c>
      <c r="C49" s="8" t="s">
        <v>211</v>
      </c>
      <c r="D49" s="47"/>
      <c r="E49" s="7"/>
      <c r="F49" s="7"/>
      <c r="G49" s="7"/>
      <c r="H49" s="7"/>
      <c r="I49" s="7"/>
      <c r="J49" s="7"/>
      <c r="K49" s="7"/>
      <c r="L49" s="7"/>
      <c r="M49" s="7"/>
      <c r="N49" s="7"/>
      <c r="O49" s="7"/>
      <c r="P49" s="7"/>
      <c r="Q49" s="7"/>
      <c r="R49" s="7"/>
      <c r="S49" s="7"/>
      <c r="T49" s="7"/>
      <c r="U49" s="7"/>
      <c r="V49" s="7"/>
      <c r="W49" s="7"/>
      <c r="X49" s="7"/>
      <c r="Y49" s="7"/>
      <c r="Z49" s="7"/>
      <c r="AA49" s="7"/>
      <c r="AB49" s="7"/>
      <c r="AC49" s="7"/>
      <c r="AD49" s="7"/>
    </row>
    <row r="50" spans="1:30" ht="60" customHeight="1" x14ac:dyDescent="0.45">
      <c r="A50" s="27">
        <v>8</v>
      </c>
      <c r="B50" s="23" t="s">
        <v>212</v>
      </c>
      <c r="C50" s="8" t="s">
        <v>213</v>
      </c>
      <c r="D50" s="47"/>
      <c r="E50" s="7"/>
      <c r="F50" s="7"/>
      <c r="G50" s="7"/>
      <c r="H50" s="7"/>
      <c r="I50" s="7"/>
      <c r="J50" s="7"/>
      <c r="K50" s="7"/>
      <c r="L50" s="7"/>
      <c r="M50" s="7"/>
      <c r="N50" s="7"/>
      <c r="O50" s="7"/>
      <c r="P50" s="7"/>
      <c r="Q50" s="7"/>
      <c r="R50" s="7"/>
      <c r="S50" s="7"/>
      <c r="T50" s="7"/>
      <c r="U50" s="7"/>
      <c r="V50" s="7"/>
      <c r="W50" s="7"/>
      <c r="X50" s="7"/>
      <c r="Y50" s="7"/>
      <c r="Z50" s="7"/>
      <c r="AA50" s="7"/>
      <c r="AB50" s="7"/>
      <c r="AC50" s="7"/>
      <c r="AD50" s="7"/>
    </row>
    <row r="51" spans="1:30" ht="37.5" customHeight="1" x14ac:dyDescent="0.45">
      <c r="A51" s="27">
        <v>9</v>
      </c>
      <c r="B51" s="23" t="s">
        <v>214</v>
      </c>
      <c r="C51" s="8" t="s">
        <v>215</v>
      </c>
      <c r="D51" s="47"/>
      <c r="E51" s="7"/>
      <c r="F51" s="7"/>
      <c r="G51" s="7"/>
      <c r="H51" s="7"/>
      <c r="I51" s="7"/>
      <c r="J51" s="7"/>
      <c r="K51" s="7"/>
      <c r="L51" s="7"/>
      <c r="M51" s="7"/>
      <c r="N51" s="7"/>
      <c r="O51" s="7"/>
      <c r="P51" s="7"/>
      <c r="Q51" s="7"/>
      <c r="R51" s="7"/>
      <c r="S51" s="7"/>
      <c r="T51" s="7"/>
      <c r="U51" s="7"/>
      <c r="V51" s="7"/>
      <c r="W51" s="7"/>
      <c r="X51" s="7"/>
      <c r="Y51" s="7"/>
      <c r="Z51" s="7"/>
      <c r="AA51" s="7"/>
      <c r="AB51" s="7"/>
      <c r="AC51" s="7"/>
      <c r="AD51" s="7"/>
    </row>
    <row r="52" spans="1:30" ht="14.25" customHeight="1" x14ac:dyDescent="0.4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spans="1:30" ht="15.75" customHeight="1" x14ac:dyDescent="0.45">
      <c r="A53" s="53" t="s">
        <v>216</v>
      </c>
      <c r="B53" s="52"/>
      <c r="C53" s="52"/>
      <c r="D53" s="52"/>
      <c r="E53" s="52"/>
      <c r="F53" s="7"/>
      <c r="G53" s="7"/>
      <c r="H53" s="7"/>
      <c r="I53" s="7"/>
      <c r="J53" s="7"/>
      <c r="K53" s="7"/>
      <c r="L53" s="7"/>
      <c r="M53" s="7"/>
      <c r="N53" s="7"/>
      <c r="O53" s="7"/>
      <c r="P53" s="7"/>
      <c r="Q53" s="7"/>
      <c r="R53" s="7"/>
      <c r="S53" s="7"/>
      <c r="T53" s="7"/>
      <c r="U53" s="7"/>
      <c r="V53" s="7"/>
      <c r="W53" s="7"/>
      <c r="X53" s="7"/>
      <c r="Y53" s="7"/>
      <c r="Z53" s="7"/>
      <c r="AA53" s="7"/>
      <c r="AB53" s="7"/>
      <c r="AC53" s="7"/>
      <c r="AD53" s="7"/>
    </row>
    <row r="54" spans="1:30" ht="14.25" customHeight="1" x14ac:dyDescent="0.45">
      <c r="A54" s="19" t="s">
        <v>217</v>
      </c>
      <c r="B54" s="11">
        <f>COUNTIF(D43:D51,"A")</f>
        <v>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spans="1:30" ht="14.25" customHeight="1" x14ac:dyDescent="0.45">
      <c r="A55" s="19" t="s">
        <v>218</v>
      </c>
      <c r="B55" s="11">
        <f>COUNTIF(D43:D51,"B")</f>
        <v>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spans="1:30" ht="14.25" customHeight="1" x14ac:dyDescent="0.45">
      <c r="A56" s="19" t="s">
        <v>219</v>
      </c>
      <c r="B56" s="11">
        <f>COUNTIF(D43:D51,"C")</f>
        <v>0</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spans="1:30" ht="24" customHeight="1" x14ac:dyDescent="0.45">
      <c r="A57" s="28" t="s">
        <v>220</v>
      </c>
      <c r="B57" s="68" t="str">
        <f>IF(COUNTA(D43:D51)=0,"—",IF(AND(B54&gt;B55,B54&gt;B56),"A — spectateur",IF(AND(B55&gt;B54,B55&gt;B56),"B — adaptateur",IF(AND(B56&gt;B54,B56&gt;B55),"C — stratège","Égalité : vous êtes sur une frontière, la meilleure position qui soit pour bouger. Tranchez ci-dessous."))))</f>
        <v>—</v>
      </c>
      <c r="C57" s="52"/>
      <c r="D57" s="52"/>
      <c r="E57" s="52"/>
      <c r="F57" s="7"/>
      <c r="G57" s="7"/>
      <c r="H57" s="7"/>
      <c r="I57" s="7"/>
      <c r="J57" s="7"/>
      <c r="K57" s="7"/>
      <c r="L57" s="7"/>
      <c r="M57" s="7"/>
      <c r="N57" s="7"/>
      <c r="O57" s="7"/>
      <c r="P57" s="7"/>
      <c r="Q57" s="7"/>
      <c r="R57" s="7"/>
      <c r="S57" s="7"/>
      <c r="T57" s="7"/>
      <c r="U57" s="7"/>
      <c r="V57" s="7"/>
      <c r="W57" s="7"/>
      <c r="X57" s="7"/>
      <c r="Y57" s="7"/>
      <c r="Z57" s="7"/>
      <c r="AA57" s="7"/>
      <c r="AB57" s="7"/>
      <c r="AC57" s="7"/>
      <c r="AD57" s="7"/>
    </row>
    <row r="58" spans="1:30" ht="14.25" customHeight="1" x14ac:dyDescent="0.4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spans="1:30" ht="19.5" customHeight="1" x14ac:dyDescent="0.45">
      <c r="A59" s="23" t="s">
        <v>221</v>
      </c>
      <c r="B59" s="74"/>
      <c r="C59" s="75"/>
      <c r="D59" s="75"/>
      <c r="E59" s="24" t="str">
        <f>IF(AND(B59&lt;&gt;"",B59&lt;&gt;Q59),"✔","")</f>
        <v/>
      </c>
      <c r="F59" s="7"/>
      <c r="G59" s="7"/>
      <c r="H59" s="7"/>
      <c r="I59" s="7"/>
      <c r="J59" s="7"/>
      <c r="K59" s="7"/>
      <c r="L59" s="7"/>
      <c r="M59" s="7"/>
      <c r="N59" s="7"/>
      <c r="O59" s="7"/>
      <c r="P59" s="7"/>
      <c r="Q59" s="7"/>
      <c r="R59" s="7"/>
      <c r="S59" s="7"/>
      <c r="T59" s="7"/>
      <c r="U59" s="7"/>
      <c r="V59" s="7"/>
      <c r="W59" s="7"/>
      <c r="X59" s="7"/>
      <c r="Y59" s="7"/>
      <c r="Z59" s="7"/>
      <c r="AA59" s="7"/>
      <c r="AB59" s="7"/>
      <c r="AC59" s="7"/>
      <c r="AD59" s="7"/>
    </row>
    <row r="60" spans="1:30" ht="19.5" customHeight="1" x14ac:dyDescent="0.45">
      <c r="A60" s="23" t="s">
        <v>222</v>
      </c>
      <c r="B60" s="74" t="s">
        <v>223</v>
      </c>
      <c r="C60" s="75"/>
      <c r="D60" s="75"/>
      <c r="E60" s="24" t="str">
        <f>IF(AND(B60&lt;&gt;"",B60&lt;&gt;Q60),"✔","")</f>
        <v/>
      </c>
      <c r="F60" s="7"/>
      <c r="G60" s="7"/>
      <c r="H60" s="7"/>
      <c r="I60" s="7"/>
      <c r="J60" s="7"/>
      <c r="K60" s="7"/>
      <c r="L60" s="7"/>
      <c r="M60" s="7"/>
      <c r="N60" s="7"/>
      <c r="O60" s="7"/>
      <c r="P60" s="7"/>
      <c r="Q60" s="7" t="s">
        <v>223</v>
      </c>
      <c r="R60" s="7"/>
      <c r="S60" s="7"/>
      <c r="T60" s="7"/>
      <c r="U60" s="7"/>
      <c r="V60" s="7"/>
      <c r="W60" s="7"/>
      <c r="X60" s="7"/>
      <c r="Y60" s="7"/>
      <c r="Z60" s="7"/>
      <c r="AA60" s="7"/>
      <c r="AB60" s="7"/>
      <c r="AC60" s="7"/>
      <c r="AD60" s="7"/>
    </row>
    <row r="61" spans="1:30" ht="25.5" customHeight="1" x14ac:dyDescent="0.45">
      <c r="A61" s="53" t="s">
        <v>224</v>
      </c>
      <c r="B61" s="52"/>
      <c r="C61" s="52"/>
      <c r="D61" s="52"/>
      <c r="E61" s="52"/>
      <c r="F61" s="7"/>
      <c r="G61" s="7"/>
      <c r="H61" s="7"/>
      <c r="I61" s="7"/>
      <c r="J61" s="7"/>
      <c r="K61" s="7"/>
      <c r="L61" s="7"/>
      <c r="M61" s="7"/>
      <c r="N61" s="7"/>
      <c r="O61" s="7"/>
      <c r="P61" s="7"/>
      <c r="Q61" s="7"/>
      <c r="R61" s="7"/>
      <c r="S61" s="7"/>
      <c r="T61" s="7"/>
      <c r="U61" s="7"/>
      <c r="V61" s="7"/>
      <c r="W61" s="7"/>
      <c r="X61" s="7"/>
      <c r="Y61" s="7"/>
      <c r="Z61" s="7"/>
      <c r="AA61" s="7"/>
      <c r="AB61" s="7"/>
      <c r="AC61" s="7"/>
      <c r="AD61" s="7"/>
    </row>
    <row r="62" spans="1:30" ht="14.25" customHeight="1" x14ac:dyDescent="0.4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spans="1:30" ht="18" customHeight="1" x14ac:dyDescent="0.45">
      <c r="A63" s="76" t="s">
        <v>225</v>
      </c>
      <c r="B63" s="52"/>
      <c r="C63" s="52"/>
      <c r="D63" s="52"/>
      <c r="E63" s="52"/>
      <c r="F63" s="7"/>
      <c r="G63" s="7"/>
      <c r="H63" s="7"/>
      <c r="I63" s="7"/>
      <c r="J63" s="7"/>
      <c r="K63" s="7"/>
      <c r="L63" s="7"/>
      <c r="M63" s="7"/>
      <c r="N63" s="7"/>
      <c r="O63" s="7"/>
      <c r="P63" s="7"/>
      <c r="Q63" s="7"/>
      <c r="R63" s="7"/>
      <c r="S63" s="7"/>
      <c r="T63" s="7"/>
      <c r="U63" s="7"/>
      <c r="V63" s="7"/>
      <c r="W63" s="7"/>
      <c r="X63" s="7"/>
      <c r="Y63" s="7"/>
      <c r="Z63" s="7"/>
      <c r="AA63" s="7"/>
      <c r="AB63" s="7"/>
      <c r="AC63" s="7"/>
      <c r="AD63" s="7"/>
    </row>
    <row r="64" spans="1:30" ht="25.5" customHeight="1" x14ac:dyDescent="0.45">
      <c r="A64" s="53" t="s">
        <v>226</v>
      </c>
      <c r="B64" s="52"/>
      <c r="C64" s="52"/>
      <c r="D64" s="52"/>
      <c r="E64" s="52"/>
      <c r="F64" s="7"/>
      <c r="G64" s="7"/>
      <c r="H64" s="7"/>
      <c r="I64" s="7"/>
      <c r="J64" s="7"/>
      <c r="K64" s="7"/>
      <c r="L64" s="7"/>
      <c r="M64" s="7"/>
      <c r="N64" s="7"/>
      <c r="O64" s="7"/>
      <c r="P64" s="7"/>
      <c r="Q64" s="7"/>
      <c r="R64" s="7"/>
      <c r="S64" s="7"/>
      <c r="T64" s="7"/>
      <c r="U64" s="7"/>
      <c r="V64" s="7"/>
      <c r="W64" s="7"/>
      <c r="X64" s="7"/>
      <c r="Y64" s="7"/>
      <c r="Z64" s="7"/>
      <c r="AA64" s="7"/>
      <c r="AB64" s="7"/>
      <c r="AC64" s="7"/>
      <c r="AD64" s="7"/>
    </row>
    <row r="65" spans="1:30" ht="19.5" customHeight="1" x14ac:dyDescent="0.45">
      <c r="A65" s="23" t="s">
        <v>227</v>
      </c>
      <c r="B65" s="74" t="s">
        <v>228</v>
      </c>
      <c r="C65" s="75"/>
      <c r="D65" s="75"/>
      <c r="E65" s="24" t="str">
        <f>IF(AND(B65&lt;&gt;"",B65&lt;&gt;Q65),"✔","")</f>
        <v/>
      </c>
      <c r="F65" s="7"/>
      <c r="G65" s="7"/>
      <c r="H65" s="7"/>
      <c r="I65" s="7"/>
      <c r="J65" s="7"/>
      <c r="K65" s="7"/>
      <c r="L65" s="7"/>
      <c r="M65" s="7"/>
      <c r="N65" s="7"/>
      <c r="O65" s="7"/>
      <c r="P65" s="7"/>
      <c r="Q65" s="7" t="s">
        <v>228</v>
      </c>
      <c r="R65" s="7"/>
      <c r="S65" s="7"/>
      <c r="T65" s="7"/>
      <c r="U65" s="7"/>
      <c r="V65" s="7"/>
      <c r="W65" s="7"/>
      <c r="X65" s="7"/>
      <c r="Y65" s="7"/>
      <c r="Z65" s="7"/>
      <c r="AA65" s="7"/>
      <c r="AB65" s="7"/>
      <c r="AC65" s="7"/>
      <c r="AD65" s="7"/>
    </row>
    <row r="66" spans="1:30" ht="27.75" customHeight="1" x14ac:dyDescent="0.45">
      <c r="A66" s="23" t="s">
        <v>229</v>
      </c>
      <c r="B66" s="74" t="s">
        <v>230</v>
      </c>
      <c r="C66" s="75"/>
      <c r="D66" s="75"/>
      <c r="E66" s="24" t="str">
        <f>IF(AND(B66&lt;&gt;"",B66&lt;&gt;Q66),"✔","")</f>
        <v/>
      </c>
      <c r="F66" s="7"/>
      <c r="G66" s="7"/>
      <c r="H66" s="7"/>
      <c r="I66" s="7"/>
      <c r="J66" s="7"/>
      <c r="K66" s="7"/>
      <c r="L66" s="7"/>
      <c r="M66" s="7"/>
      <c r="N66" s="7"/>
      <c r="O66" s="7"/>
      <c r="P66" s="7"/>
      <c r="Q66" s="7" t="s">
        <v>230</v>
      </c>
      <c r="R66" s="7"/>
      <c r="S66" s="7"/>
      <c r="T66" s="7"/>
      <c r="U66" s="7"/>
      <c r="V66" s="7"/>
      <c r="W66" s="7"/>
      <c r="X66" s="7"/>
      <c r="Y66" s="7"/>
      <c r="Z66" s="7"/>
      <c r="AA66" s="7"/>
      <c r="AB66" s="7"/>
      <c r="AC66" s="7"/>
      <c r="AD66" s="7"/>
    </row>
    <row r="67" spans="1:30" ht="14.25" customHeight="1" x14ac:dyDescent="0.4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spans="1:30" ht="14.25" customHeight="1" x14ac:dyDescent="0.4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spans="1:30" ht="25.5" customHeight="1" x14ac:dyDescent="0.45">
      <c r="A69" s="56" t="s">
        <v>231</v>
      </c>
      <c r="B69" s="57"/>
      <c r="C69" s="57"/>
      <c r="D69" s="57"/>
      <c r="E69" s="21" t="str">
        <f>IF(Y69=0,"",IF(X69=0,"À faire",IF(X69&lt;Y69,"En cours","Fait")))</f>
        <v>À faire</v>
      </c>
      <c r="F69" s="7"/>
      <c r="G69" s="7"/>
      <c r="H69" s="7"/>
      <c r="I69" s="7"/>
      <c r="J69" s="7"/>
      <c r="K69" s="7"/>
      <c r="L69" s="7"/>
      <c r="M69" s="7"/>
      <c r="N69" s="7"/>
      <c r="O69" s="7"/>
      <c r="P69" s="7"/>
      <c r="Q69" s="7"/>
      <c r="R69" s="7"/>
      <c r="S69" s="7"/>
      <c r="T69" s="7"/>
      <c r="U69" s="7"/>
      <c r="V69" s="7"/>
      <c r="W69" s="7"/>
      <c r="X69" s="7">
        <f>--(TRIM(B80)&lt;&gt;TRIM(Q80))+--(TRIM(B81)&lt;&gt;TRIM(Q81))+--(TRIM(B83)&lt;&gt;TRIM(Q83))</f>
        <v>0</v>
      </c>
      <c r="Y69" s="7">
        <v>3</v>
      </c>
      <c r="Z69" s="7">
        <f>IF(E69="Fait",1,0)</f>
        <v>0</v>
      </c>
      <c r="AA69" s="7"/>
      <c r="AB69" s="7"/>
      <c r="AC69" s="7"/>
      <c r="AD69" s="7"/>
    </row>
    <row r="70" spans="1:30" ht="30" customHeight="1" x14ac:dyDescent="0.45">
      <c r="A70" s="22" t="s">
        <v>117</v>
      </c>
      <c r="B70" s="77" t="s">
        <v>232</v>
      </c>
      <c r="C70" s="52"/>
      <c r="D70" s="52"/>
      <c r="E70" s="52"/>
      <c r="F70" s="7"/>
      <c r="G70" s="7"/>
      <c r="H70" s="7"/>
      <c r="I70" s="7"/>
      <c r="J70" s="7"/>
      <c r="K70" s="7"/>
      <c r="L70" s="7"/>
      <c r="M70" s="7"/>
      <c r="N70" s="7"/>
      <c r="O70" s="7"/>
      <c r="P70" s="7"/>
      <c r="Q70" s="7"/>
      <c r="R70" s="7"/>
      <c r="S70" s="7"/>
      <c r="T70" s="7"/>
      <c r="U70" s="7"/>
      <c r="V70" s="7"/>
      <c r="W70" s="7"/>
      <c r="X70" s="7"/>
      <c r="Y70" s="7"/>
      <c r="Z70" s="7"/>
      <c r="AA70" s="7"/>
      <c r="AB70" s="7"/>
      <c r="AC70" s="7"/>
      <c r="AD70" s="7"/>
    </row>
    <row r="71" spans="1:30" ht="27.75" customHeight="1" x14ac:dyDescent="0.45">
      <c r="A71" s="22" t="s">
        <v>119</v>
      </c>
      <c r="B71" s="80" t="s">
        <v>233</v>
      </c>
      <c r="C71" s="52"/>
      <c r="D71" s="52"/>
      <c r="E71" s="52"/>
      <c r="F71" s="7"/>
      <c r="G71" s="7"/>
      <c r="H71" s="7"/>
      <c r="I71" s="7"/>
      <c r="J71" s="7"/>
      <c r="K71" s="7"/>
      <c r="L71" s="7"/>
      <c r="M71" s="7"/>
      <c r="N71" s="7"/>
      <c r="O71" s="7"/>
      <c r="P71" s="7"/>
      <c r="Q71" s="7"/>
      <c r="R71" s="7"/>
      <c r="S71" s="7"/>
      <c r="T71" s="7"/>
      <c r="U71" s="7"/>
      <c r="V71" s="7"/>
      <c r="W71" s="7"/>
      <c r="X71" s="7"/>
      <c r="Y71" s="7"/>
      <c r="Z71" s="7"/>
      <c r="AA71" s="7"/>
      <c r="AB71" s="7"/>
      <c r="AC71" s="7"/>
      <c r="AD71" s="7"/>
    </row>
    <row r="72" spans="1:30" ht="14.25" customHeight="1" x14ac:dyDescent="0.4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spans="1:30" ht="15.75" customHeight="1" x14ac:dyDescent="0.45">
      <c r="A73" s="82" t="s">
        <v>121</v>
      </c>
      <c r="B73" s="52"/>
      <c r="C73" s="52"/>
      <c r="D73" s="52"/>
      <c r="E73" s="52"/>
      <c r="F73" s="7"/>
      <c r="G73" s="7"/>
      <c r="H73" s="7"/>
      <c r="I73" s="7"/>
      <c r="J73" s="7"/>
      <c r="K73" s="7"/>
      <c r="L73" s="7"/>
      <c r="M73" s="7"/>
      <c r="N73" s="7"/>
      <c r="O73" s="7"/>
      <c r="P73" s="7"/>
      <c r="Q73" s="7"/>
      <c r="R73" s="7"/>
      <c r="S73" s="7"/>
      <c r="T73" s="7"/>
      <c r="U73" s="7"/>
      <c r="V73" s="7"/>
      <c r="W73" s="7"/>
      <c r="X73" s="7"/>
      <c r="Y73" s="7"/>
      <c r="Z73" s="7"/>
      <c r="AA73" s="7"/>
      <c r="AB73" s="7"/>
      <c r="AC73" s="7"/>
      <c r="AD73" s="7"/>
    </row>
    <row r="74" spans="1:30" ht="15.75" customHeight="1" x14ac:dyDescent="0.45">
      <c r="A74" s="53" t="s">
        <v>234</v>
      </c>
      <c r="B74" s="52"/>
      <c r="C74" s="52"/>
      <c r="D74" s="52"/>
      <c r="E74" s="52"/>
      <c r="F74" s="7"/>
      <c r="G74" s="7"/>
      <c r="H74" s="7"/>
      <c r="I74" s="7"/>
      <c r="J74" s="7"/>
      <c r="K74" s="7"/>
      <c r="L74" s="7"/>
      <c r="M74" s="7"/>
      <c r="N74" s="7"/>
      <c r="O74" s="7"/>
      <c r="P74" s="7"/>
      <c r="Q74" s="7"/>
      <c r="R74" s="7"/>
      <c r="S74" s="7"/>
      <c r="T74" s="7"/>
      <c r="U74" s="7"/>
      <c r="V74" s="7"/>
      <c r="W74" s="7"/>
      <c r="X74" s="7"/>
      <c r="Y74" s="7"/>
      <c r="Z74" s="7"/>
      <c r="AA74" s="7"/>
      <c r="AB74" s="7"/>
      <c r="AC74" s="7"/>
      <c r="AD74" s="7"/>
    </row>
    <row r="75" spans="1:30" ht="30" customHeight="1" x14ac:dyDescent="0.45">
      <c r="A75" s="25" t="s">
        <v>235</v>
      </c>
      <c r="B75" s="25" t="s">
        <v>236</v>
      </c>
      <c r="C75" s="25" t="s">
        <v>237</v>
      </c>
      <c r="D75" s="25" t="s">
        <v>238</v>
      </c>
      <c r="E75" s="7"/>
      <c r="F75" s="7"/>
      <c r="G75" s="7"/>
      <c r="H75" s="7"/>
      <c r="I75" s="7"/>
      <c r="J75" s="7"/>
      <c r="K75" s="7"/>
      <c r="L75" s="7"/>
      <c r="M75" s="7"/>
      <c r="N75" s="7"/>
      <c r="O75" s="7"/>
      <c r="P75" s="7"/>
      <c r="Q75" s="7"/>
      <c r="R75" s="7"/>
      <c r="S75" s="7"/>
      <c r="T75" s="7"/>
      <c r="U75" s="7"/>
      <c r="V75" s="7"/>
      <c r="W75" s="7"/>
      <c r="X75" s="7"/>
      <c r="Y75" s="7"/>
      <c r="Z75" s="7"/>
      <c r="AA75" s="7"/>
      <c r="AB75" s="7"/>
      <c r="AC75" s="7"/>
      <c r="AD75" s="7"/>
    </row>
    <row r="76" spans="1:30" ht="33.75" customHeight="1" x14ac:dyDescent="0.45">
      <c r="A76" s="29" t="s">
        <v>239</v>
      </c>
      <c r="B76" s="30" t="str">
        <f>IF(AND($B$80="Plutôt irremplaçables",$B$81="Spectateur (A)"),"◆ VOUS ÊTES ICI · ",IF(OR(AND($B$81&lt;&gt;"","Spectateur (A)"="Stratège (C)",$B$81&lt;&gt;"Stratège (C)",$B$80="Plutôt irremplaçables"),AND($B$81="Stratège (C)","Spectateur (A)"="Stratège (C)",IF($B$80="",0,MATCH($B$80,$X$200:$X$202,0))=2)),"→ PROCHAIN PAS · ",IF(AND($B$80&lt;&gt;"","Plutôt irremplaçables"="Plutôt irremplaçables","Spectateur (A)"="Stratège (C)"),"★ DESTINATION · ","")))&amp;"Le confort trompeur — protégé aujourd’hui, aveugle demain"</f>
        <v>Le confort trompeur — protégé aujourd’hui, aveugle demain</v>
      </c>
      <c r="C76" s="30" t="str">
        <f>IF(AND($B$80="Plutôt irremplaçables",$B$81="Adaptateur (B)"),"◆ VOUS ÊTES ICI · ",IF(OR(AND($B$81&lt;&gt;"","Adaptateur (B)"="Stratège (C)",$B$81&lt;&gt;"Stratège (C)",$B$80="Plutôt irremplaçables"),AND($B$81="Stratège (C)","Adaptateur (B)"="Stratège (C)",IF($B$80="",0,MATCH($B$80,$X$200:$X$202,0))=2)),"→ PROCHAIN PAS · ",IF(AND($B$80&lt;&gt;"","Plutôt irremplaçables"="Plutôt irremplaçables","Adaptateur (B)"="Stratège (C)"),"★ DESTINATION · ","")))&amp;"Le socle — solide, sans cap"</f>
        <v>Le socle — solide, sans cap</v>
      </c>
      <c r="D76" s="30" t="str">
        <f>IF(AND($B$80="Plutôt irremplaçables",$B$81="Stratège (C)"),"◆ VOUS ÊTES ICI · ",IF(OR(AND($B$81&lt;&gt;"","Stratège (C)"="Stratège (C)",$B$81&lt;&gt;"Stratège (C)",$B$80="Plutôt irremplaçables"),AND($B$81="Stratège (C)","Stratège (C)"="Stratège (C)",IF($B$80="",0,MATCH($B$80,$X$200:$X$202,0))=2)),"→ PROCHAIN PAS · ",IF(AND($B$80&lt;&gt;"","Plutôt irremplaçables"="Plutôt irremplaçables","Stratège (C)"="Stratège (C)"),"★ DESTINATION · ","")))&amp;"La zone irremplaçable — la destination"</f>
        <v>La zone irremplaçable — la destination</v>
      </c>
      <c r="E76" s="7"/>
      <c r="F76" s="7"/>
      <c r="G76" s="7"/>
      <c r="H76" s="7"/>
      <c r="I76" s="7"/>
      <c r="J76" s="7"/>
      <c r="K76" s="7"/>
      <c r="L76" s="7"/>
      <c r="M76" s="7"/>
      <c r="N76" s="7"/>
      <c r="O76" s="7"/>
      <c r="P76" s="7"/>
      <c r="Q76" s="7"/>
      <c r="R76" s="7"/>
      <c r="S76" s="7"/>
      <c r="T76" s="7"/>
      <c r="U76" s="7"/>
      <c r="V76" s="7"/>
      <c r="W76" s="7"/>
      <c r="X76" s="7"/>
      <c r="Y76" s="7"/>
      <c r="Z76" s="7"/>
      <c r="AA76" s="7"/>
      <c r="AB76" s="7"/>
      <c r="AC76" s="7"/>
      <c r="AD76" s="7"/>
    </row>
    <row r="77" spans="1:30" ht="33.75" customHeight="1" x14ac:dyDescent="0.45">
      <c r="A77" s="29" t="s">
        <v>240</v>
      </c>
      <c r="B77" s="30" t="str">
        <f>IF(AND($B$80="Plutôt augmentables",$B$81="Spectateur (A)"),"◆ VOUS ÊTES ICI · ",IF(OR(AND($B$81&lt;&gt;"","Spectateur (A)"="Stratège (C)",$B$81&lt;&gt;"Stratège (C)",$B$80="Plutôt augmentables"),AND($B$81="Stratège (C)","Spectateur (A)"="Stratège (C)",IF($B$80="",0,MATCH($B$80,$X$200:$X$202,0))=3)),"→ PROCHAIN PAS · ",IF(AND($B$80&lt;&gt;"","Plutôt augmentables"="Plutôt irremplaçables","Spectateur (A)"="Stratège (C)"),"★ DESTINATION · ","")))&amp;"L’érosion — dépassé en silence"</f>
        <v>L’érosion — dépassé en silence</v>
      </c>
      <c r="C77" s="30" t="str">
        <f>IF(AND($B$80="Plutôt augmentables",$B$81="Adaptateur (B)"),"◆ VOUS ÊTES ICI · ",IF(OR(AND($B$81&lt;&gt;"","Adaptateur (B)"="Stratège (C)",$B$81&lt;&gt;"Stratège (C)",$B$80="Plutôt augmentables"),AND($B$81="Stratège (C)","Adaptateur (B)"="Stratège (C)",IF($B$80="",0,MATCH($B$80,$X$200:$X$202,0))=3)),"→ PROCHAIN PAS · ",IF(AND($B$80&lt;&gt;"","Plutôt augmentables"="Plutôt irremplaçables","Adaptateur (B)"="Stratège (C)"),"★ DESTINATION · ","")))&amp;"Le courant — porté, sans gouvernail"</f>
        <v>Le courant — porté, sans gouvernail</v>
      </c>
      <c r="D77" s="30" t="str">
        <f>IF(AND($B$80="Plutôt augmentables",$B$81="Stratège (C)"),"◆ VOUS ÊTES ICI · ",IF(OR(AND($B$81&lt;&gt;"","Stratège (C)"="Stratège (C)",$B$81&lt;&gt;"Stratège (C)",$B$80="Plutôt augmentables"),AND($B$81="Stratège (C)","Stratège (C)"="Stratège (C)",IF($B$80="",0,MATCH($B$80,$X$200:$X$202,0))=3)),"→ PROCHAIN PAS · ",IF(AND($B$80&lt;&gt;"","Plutôt augmentables"="Plutôt irremplaçables","Stratège (C)"="Stratège (C)"),"★ DESTINATION · ","")))&amp;"La rampe — l’outil devient levier"</f>
        <v>La rampe — l’outil devient levier</v>
      </c>
      <c r="E77" s="7"/>
      <c r="F77" s="7"/>
      <c r="G77" s="7"/>
      <c r="H77" s="7"/>
      <c r="I77" s="7"/>
      <c r="J77" s="7"/>
      <c r="K77" s="7"/>
      <c r="L77" s="7"/>
      <c r="M77" s="7"/>
      <c r="N77" s="7"/>
      <c r="O77" s="7"/>
      <c r="P77" s="7"/>
      <c r="Q77" s="7"/>
      <c r="R77" s="7"/>
      <c r="S77" s="7"/>
      <c r="T77" s="7"/>
      <c r="U77" s="7"/>
      <c r="V77" s="7"/>
      <c r="W77" s="7"/>
      <c r="X77" s="7"/>
      <c r="Y77" s="7"/>
      <c r="Z77" s="7"/>
      <c r="AA77" s="7"/>
      <c r="AB77" s="7"/>
      <c r="AC77" s="7"/>
      <c r="AD77" s="7"/>
    </row>
    <row r="78" spans="1:30" ht="33.75" customHeight="1" x14ac:dyDescent="0.45">
      <c r="A78" s="29" t="s">
        <v>241</v>
      </c>
      <c r="B78" s="30" t="str">
        <f>IF(AND($B$80="Plutôt automatisables",$B$81="Spectateur (A)"),"◆ VOUS ÊTES ICI · ",IF(OR(AND($B$81&lt;&gt;"","Spectateur (A)"="Stratège (C)",$B$81&lt;&gt;"Stratège (C)",$B$80="Plutôt automatisables"),AND($B$81="Stratège (C)","Spectateur (A)"="Stratège (C)",IF($B$80="",0,MATCH($B$80,$X$200:$X$202,0))=4)),"→ PROCHAIN PAS · ",IF(AND($B$80&lt;&gt;"","Plutôt automatisables"="Plutôt irremplaçables","Spectateur (A)"="Stratège (C)"),"★ DESTINATION · ","")))&amp;"Le sursis — la facture arrive d’un coup"</f>
        <v>Le sursis — la facture arrive d’un coup</v>
      </c>
      <c r="C78" s="30" t="str">
        <f>IF(AND($B$80="Plutôt automatisables",$B$81="Adaptateur (B)"),"◆ VOUS ÊTES ICI · ",IF(OR(AND($B$81&lt;&gt;"","Adaptateur (B)"="Stratège (C)",$B$81&lt;&gt;"Stratège (C)",$B$80="Plutôt automatisables"),AND($B$81="Stratège (C)","Adaptateur (B)"="Stratège (C)",IF($B$80="",0,MATCH($B$80,$X$200:$X$202,0))=4)),"→ PROCHAIN PAS · ",IF(AND($B$80&lt;&gt;"","Plutôt automatisables"="Plutôt irremplaçables","Adaptateur (B)"="Stratège (C)"),"★ DESTINATION · ","")))&amp;"Le tapis roulant — courir sur place"</f>
        <v>Le tapis roulant — courir sur place</v>
      </c>
      <c r="D78" s="30" t="str">
        <f>IF(AND($B$80="Plutôt automatisables",$B$81="Stratège (C)"),"◆ VOUS ÊTES ICI · ",IF(OR(AND($B$81&lt;&gt;"","Stratège (C)"="Stratège (C)",$B$81&lt;&gt;"Stratège (C)",$B$80="Plutôt automatisables"),AND($B$81="Stratège (C)","Stratège (C)"="Stratège (C)",IF($B$80="",0,MATCH($B$80,$X$200:$X$202,0))=4)),"→ PROCHAIN PAS · ",IF(AND($B$80&lt;&gt;"","Plutôt automatisables"="Plutôt irremplaçables","Stratège (C)"="Stratège (C)"),"★ DESTINATION · ","")))&amp;"Le rebond — exposé, mais en mouvement"</f>
        <v>Le rebond — exposé, mais en mouvement</v>
      </c>
      <c r="E78" s="7"/>
      <c r="F78" s="7"/>
      <c r="G78" s="7"/>
      <c r="H78" s="7"/>
      <c r="I78" s="7"/>
      <c r="J78" s="7"/>
      <c r="K78" s="7"/>
      <c r="L78" s="7"/>
      <c r="M78" s="7"/>
      <c r="N78" s="7"/>
      <c r="O78" s="7"/>
      <c r="P78" s="7"/>
      <c r="Q78" s="7"/>
      <c r="R78" s="7"/>
      <c r="S78" s="7"/>
      <c r="T78" s="7"/>
      <c r="U78" s="7"/>
      <c r="V78" s="7"/>
      <c r="W78" s="7"/>
      <c r="X78" s="7"/>
      <c r="Y78" s="7"/>
      <c r="Z78" s="7"/>
      <c r="AA78" s="7"/>
      <c r="AB78" s="7"/>
      <c r="AC78" s="7"/>
      <c r="AD78" s="7"/>
    </row>
    <row r="79" spans="1:30" ht="25.5" customHeight="1" x14ac:dyDescent="0.45">
      <c r="A79" s="31" t="s">
        <v>242</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spans="1:30" ht="31.5" customHeight="1" x14ac:dyDescent="0.45">
      <c r="A80" s="23" t="str">
        <f>"Ma ligne — où penchent mes heures réelles (chapitre 4) ▾"&amp;IF(X208="","",CHAR(10)&amp;"↳ d’après le chapitre 4 : "&amp;LOWER(X208))</f>
        <v>Ma ligne — où penchent mes heures réelles (chapitre 4) ▾</v>
      </c>
      <c r="B80" s="74"/>
      <c r="C80" s="75"/>
      <c r="D80" s="75"/>
      <c r="E80" s="24" t="str">
        <f>IF(AND(B80&lt;&gt;"",B80&lt;&gt;Q80),"✔","")</f>
        <v/>
      </c>
      <c r="F80" s="7"/>
      <c r="G80" s="7"/>
      <c r="H80" s="7"/>
      <c r="I80" s="7"/>
      <c r="J80" s="7"/>
      <c r="K80" s="7"/>
      <c r="L80" s="7"/>
      <c r="M80" s="7"/>
      <c r="N80" s="7"/>
      <c r="O80" s="7"/>
      <c r="P80" s="7"/>
      <c r="Q80" s="7"/>
      <c r="R80" s="7"/>
      <c r="S80" s="7"/>
      <c r="T80" s="7"/>
      <c r="U80" s="7"/>
      <c r="V80" s="7"/>
      <c r="W80" s="7"/>
      <c r="X80" s="7"/>
      <c r="Y80" s="7"/>
      <c r="Z80" s="7"/>
      <c r="AA80" s="7"/>
      <c r="AB80" s="7"/>
      <c r="AC80" s="7"/>
      <c r="AD80" s="7"/>
    </row>
    <row r="81" spans="1:30" ht="31.5" customHeight="1" x14ac:dyDescent="0.45">
      <c r="A81" s="23" t="str">
        <f>"Ma colonne — ma lettre dominante (chapitre 5) ▾"&amp;IF(B59&lt;&gt;"",CHAR(10)&amp;"↳ d’après le chapitre 5 : "&amp;B59,IF(OR(B57="—",LEFT(B57,1)="É"),"",CHAR(10)&amp;"↳ d’après le chapitre 5 : "&amp;B57))</f>
        <v>Ma colonne — ma lettre dominante (chapitre 5) ▾</v>
      </c>
      <c r="B81" s="74"/>
      <c r="C81" s="75"/>
      <c r="D81" s="75"/>
      <c r="E81" s="24" t="str">
        <f>IF(AND(B81&lt;&gt;"",B81&lt;&gt;Q81),"✔","")</f>
        <v/>
      </c>
      <c r="F81" s="7"/>
      <c r="G81" s="7"/>
      <c r="H81" s="7"/>
      <c r="I81" s="7"/>
      <c r="J81" s="7"/>
      <c r="K81" s="7"/>
      <c r="L81" s="7"/>
      <c r="M81" s="7"/>
      <c r="N81" s="7"/>
      <c r="O81" s="7"/>
      <c r="P81" s="7"/>
      <c r="Q81" s="7"/>
      <c r="R81" s="7"/>
      <c r="S81" s="7"/>
      <c r="T81" s="7"/>
      <c r="U81" s="7"/>
      <c r="V81" s="7"/>
      <c r="W81" s="7"/>
      <c r="X81" s="7"/>
      <c r="Y81" s="7"/>
      <c r="Z81" s="7"/>
      <c r="AA81" s="7"/>
      <c r="AB81" s="7"/>
      <c r="AC81" s="7"/>
      <c r="AD81" s="7"/>
    </row>
    <row r="82" spans="1:30" ht="24" customHeight="1" x14ac:dyDescent="0.45">
      <c r="A82" s="28" t="s">
        <v>243</v>
      </c>
      <c r="B82" s="68" t="str">
        <f>IF(OR(B80="",B81=""),"À croiser — remplissez la ligne et la colonne",INDEX($Y$200:$AA$202,MATCH(B80,$X$200:$X$202,0),MATCH(B81,$Y$199:$AA$199,0)))</f>
        <v>À croiser — remplissez la ligne et la colonne</v>
      </c>
      <c r="C82" s="52"/>
      <c r="D82" s="52"/>
      <c r="E82" s="52"/>
      <c r="F82" s="7"/>
      <c r="G82" s="7"/>
      <c r="H82" s="7"/>
      <c r="I82" s="7"/>
      <c r="J82" s="7"/>
      <c r="K82" s="7"/>
      <c r="L82" s="7"/>
      <c r="M82" s="7"/>
      <c r="N82" s="7"/>
      <c r="O82" s="7"/>
      <c r="P82" s="7"/>
      <c r="Q82" s="7"/>
      <c r="R82" s="7"/>
      <c r="S82" s="7"/>
      <c r="T82" s="7"/>
      <c r="U82" s="7"/>
      <c r="V82" s="7"/>
      <c r="W82" s="7"/>
      <c r="X82" s="7"/>
      <c r="Y82" s="7"/>
      <c r="Z82" s="7"/>
      <c r="AA82" s="7"/>
      <c r="AB82" s="7"/>
      <c r="AC82" s="7"/>
      <c r="AD82" s="7"/>
    </row>
    <row r="83" spans="1:30" ht="27.75" customHeight="1" x14ac:dyDescent="0.45">
      <c r="A83" s="23" t="s">
        <v>244</v>
      </c>
      <c r="B83" s="74" t="s">
        <v>245</v>
      </c>
      <c r="C83" s="75"/>
      <c r="D83" s="75"/>
      <c r="E83" s="24" t="str">
        <f>IF(AND(B83&lt;&gt;"",B83&lt;&gt;Q83),"✔","")</f>
        <v/>
      </c>
      <c r="F83" s="7"/>
      <c r="G83" s="7"/>
      <c r="H83" s="7"/>
      <c r="I83" s="7"/>
      <c r="J83" s="7"/>
      <c r="K83" s="7"/>
      <c r="L83" s="7"/>
      <c r="M83" s="7"/>
      <c r="N83" s="7"/>
      <c r="O83" s="7"/>
      <c r="P83" s="7"/>
      <c r="Q83" s="7" t="s">
        <v>245</v>
      </c>
      <c r="R83" s="7"/>
      <c r="S83" s="7"/>
      <c r="T83" s="7"/>
      <c r="U83" s="7"/>
      <c r="V83" s="7"/>
      <c r="W83" s="7"/>
      <c r="X83" s="7"/>
      <c r="Y83" s="7"/>
      <c r="Z83" s="7"/>
      <c r="AA83" s="7"/>
      <c r="AB83" s="7"/>
      <c r="AC83" s="7"/>
      <c r="AD83" s="7"/>
    </row>
    <row r="84" spans="1:30" ht="15.75" customHeight="1" x14ac:dyDescent="0.45">
      <c r="A84" s="53" t="s">
        <v>246</v>
      </c>
      <c r="B84" s="52"/>
      <c r="C84" s="52"/>
      <c r="D84" s="52"/>
      <c r="E84" s="52"/>
      <c r="F84" s="7"/>
      <c r="G84" s="7"/>
      <c r="H84" s="7"/>
      <c r="I84" s="7"/>
      <c r="J84" s="7"/>
      <c r="K84" s="7"/>
      <c r="L84" s="7"/>
      <c r="M84" s="7"/>
      <c r="N84" s="7"/>
      <c r="O84" s="7"/>
      <c r="P84" s="7"/>
      <c r="Q84" s="7"/>
      <c r="R84" s="7"/>
      <c r="S84" s="7"/>
      <c r="T84" s="7"/>
      <c r="U84" s="7"/>
      <c r="V84" s="7"/>
      <c r="W84" s="7"/>
      <c r="X84" s="7"/>
      <c r="Y84" s="7"/>
      <c r="Z84" s="7"/>
      <c r="AA84" s="7"/>
      <c r="AB84" s="7"/>
      <c r="AC84" s="7"/>
      <c r="AD84" s="7"/>
    </row>
    <row r="85" spans="1:30" ht="14.25" customHeight="1" x14ac:dyDescent="0.4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spans="1:30" ht="18" customHeight="1" x14ac:dyDescent="0.45">
      <c r="A86" s="76" t="s">
        <v>247</v>
      </c>
      <c r="B86" s="52"/>
      <c r="C86" s="52"/>
      <c r="D86" s="52"/>
      <c r="E86" s="52"/>
      <c r="F86" s="7"/>
      <c r="G86" s="7"/>
      <c r="H86" s="7"/>
      <c r="I86" s="7"/>
      <c r="J86" s="7"/>
      <c r="K86" s="7"/>
      <c r="L86" s="7"/>
      <c r="M86" s="7"/>
      <c r="N86" s="7"/>
      <c r="O86" s="7"/>
      <c r="P86" s="7"/>
      <c r="Q86" s="7"/>
      <c r="R86" s="7"/>
      <c r="S86" s="7"/>
      <c r="T86" s="7"/>
      <c r="U86" s="7"/>
      <c r="V86" s="7"/>
      <c r="W86" s="7"/>
      <c r="X86" s="7"/>
      <c r="Y86" s="7"/>
      <c r="Z86" s="7"/>
      <c r="AA86" s="7"/>
      <c r="AB86" s="7"/>
      <c r="AC86" s="7"/>
      <c r="AD86" s="7"/>
    </row>
    <row r="87" spans="1:30" ht="15.75" customHeight="1" x14ac:dyDescent="0.45">
      <c r="A87" s="53" t="s">
        <v>248</v>
      </c>
      <c r="B87" s="52"/>
      <c r="C87" s="52"/>
      <c r="D87" s="52"/>
      <c r="E87" s="52"/>
      <c r="F87" s="7"/>
      <c r="G87" s="7"/>
      <c r="H87" s="7"/>
      <c r="I87" s="7"/>
      <c r="J87" s="7"/>
      <c r="K87" s="7"/>
      <c r="L87" s="7"/>
      <c r="M87" s="7"/>
      <c r="N87" s="7"/>
      <c r="O87" s="7"/>
      <c r="P87" s="7"/>
      <c r="Q87" s="7"/>
      <c r="R87" s="7"/>
      <c r="S87" s="7"/>
      <c r="T87" s="7"/>
      <c r="U87" s="7"/>
      <c r="V87" s="7"/>
      <c r="W87" s="7"/>
      <c r="X87" s="7"/>
      <c r="Y87" s="7"/>
      <c r="Z87" s="7"/>
      <c r="AA87" s="7"/>
      <c r="AB87" s="7"/>
      <c r="AC87" s="7"/>
      <c r="AD87" s="7"/>
    </row>
    <row r="88" spans="1:30" ht="19.5" customHeight="1" x14ac:dyDescent="0.45">
      <c r="A88" s="23" t="s">
        <v>249</v>
      </c>
      <c r="B88" s="74" t="s">
        <v>250</v>
      </c>
      <c r="C88" s="75"/>
      <c r="D88" s="75"/>
      <c r="E88" s="24" t="str">
        <f>IF(AND(B88&lt;&gt;"",B88&lt;&gt;Q88),"✔","")</f>
        <v/>
      </c>
      <c r="F88" s="7"/>
      <c r="G88" s="7"/>
      <c r="H88" s="7"/>
      <c r="I88" s="7"/>
      <c r="J88" s="7"/>
      <c r="K88" s="7"/>
      <c r="L88" s="7"/>
      <c r="M88" s="7"/>
      <c r="N88" s="7"/>
      <c r="O88" s="7"/>
      <c r="P88" s="7"/>
      <c r="Q88" s="7" t="s">
        <v>250</v>
      </c>
      <c r="R88" s="7"/>
      <c r="S88" s="7"/>
      <c r="T88" s="7"/>
      <c r="U88" s="7"/>
      <c r="V88" s="7"/>
      <c r="W88" s="7"/>
      <c r="X88" s="7"/>
      <c r="Y88" s="7"/>
      <c r="Z88" s="7"/>
      <c r="AA88" s="7"/>
      <c r="AB88" s="7"/>
      <c r="AC88" s="7"/>
      <c r="AD88" s="7"/>
    </row>
    <row r="89" spans="1:30" ht="27.75" customHeight="1" x14ac:dyDescent="0.45">
      <c r="A89" s="23" t="s">
        <v>251</v>
      </c>
      <c r="B89" s="74" t="s">
        <v>252</v>
      </c>
      <c r="C89" s="75"/>
      <c r="D89" s="75"/>
      <c r="E89" s="24" t="str">
        <f>IF(AND(B89&lt;&gt;"",B89&lt;&gt;Q89),"✔","")</f>
        <v/>
      </c>
      <c r="F89" s="7"/>
      <c r="G89" s="7"/>
      <c r="H89" s="7"/>
      <c r="I89" s="7"/>
      <c r="J89" s="7"/>
      <c r="K89" s="7"/>
      <c r="L89" s="7"/>
      <c r="M89" s="7"/>
      <c r="N89" s="7"/>
      <c r="O89" s="7"/>
      <c r="P89" s="7"/>
      <c r="Q89" s="7" t="s">
        <v>252</v>
      </c>
      <c r="R89" s="7"/>
      <c r="S89" s="7"/>
      <c r="T89" s="7"/>
      <c r="U89" s="7"/>
      <c r="V89" s="7"/>
      <c r="W89" s="7"/>
      <c r="X89" s="7"/>
      <c r="Y89" s="7"/>
      <c r="Z89" s="7"/>
      <c r="AA89" s="7"/>
      <c r="AB89" s="7"/>
      <c r="AC89" s="7"/>
      <c r="AD89" s="7"/>
    </row>
    <row r="90" spans="1:30" ht="19.5" customHeight="1" x14ac:dyDescent="0.45">
      <c r="A90" s="23" t="s">
        <v>253</v>
      </c>
      <c r="B90" s="74" t="s">
        <v>254</v>
      </c>
      <c r="C90" s="75"/>
      <c r="D90" s="75"/>
      <c r="E90" s="24" t="str">
        <f>IF(AND(B90&lt;&gt;"",B90&lt;&gt;Q90),"✔","")</f>
        <v/>
      </c>
      <c r="F90" s="7"/>
      <c r="G90" s="7"/>
      <c r="H90" s="7"/>
      <c r="I90" s="7"/>
      <c r="J90" s="7"/>
      <c r="K90" s="7"/>
      <c r="L90" s="7"/>
      <c r="M90" s="7"/>
      <c r="N90" s="7"/>
      <c r="O90" s="7"/>
      <c r="P90" s="7"/>
      <c r="Q90" s="7" t="s">
        <v>254</v>
      </c>
      <c r="R90" s="7"/>
      <c r="S90" s="7"/>
      <c r="T90" s="7"/>
      <c r="U90" s="7"/>
      <c r="V90" s="7"/>
      <c r="W90" s="7"/>
      <c r="X90" s="7"/>
      <c r="Y90" s="7"/>
      <c r="Z90" s="7"/>
      <c r="AA90" s="7"/>
      <c r="AB90" s="7"/>
      <c r="AC90" s="7"/>
      <c r="AD90" s="7"/>
    </row>
    <row r="91" spans="1:30" ht="14.25" customHeight="1" x14ac:dyDescent="0.4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spans="1:30" ht="14.25" customHeight="1" x14ac:dyDescent="0.4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spans="1:30" ht="25.5" customHeight="1" x14ac:dyDescent="0.45">
      <c r="A93" s="56" t="s">
        <v>255</v>
      </c>
      <c r="B93" s="57"/>
      <c r="C93" s="57"/>
      <c r="D93" s="57"/>
      <c r="E93" s="21" t="str">
        <f>IF(Y93=0,"",IF(X93=0,"À faire",IF(X93&lt;Y93,"En cours","Fait")))</f>
        <v>À faire</v>
      </c>
      <c r="F93" s="7"/>
      <c r="G93" s="7"/>
      <c r="H93" s="7"/>
      <c r="I93" s="7"/>
      <c r="J93" s="7"/>
      <c r="K93" s="7"/>
      <c r="L93" s="7"/>
      <c r="M93" s="7"/>
      <c r="N93" s="7"/>
      <c r="O93" s="7"/>
      <c r="P93" s="7"/>
      <c r="Q93" s="7"/>
      <c r="R93" s="7"/>
      <c r="S93" s="7"/>
      <c r="T93" s="7"/>
      <c r="U93" s="7"/>
      <c r="V93" s="7"/>
      <c r="W93" s="7"/>
      <c r="X93" s="7">
        <f>--(TRIM(B98)&lt;&gt;TRIM(Q98))+--(TRIM(B99)&lt;&gt;TRIM(Q99))+--(TRIM(B100)&lt;&gt;TRIM(Q100))+--(TRIM(B101)&lt;&gt;TRIM(Q101))+--(TRIM(B102)&lt;&gt;TRIM(Q102))+--(TRIM(B105)&lt;&gt;TRIM(Q105))</f>
        <v>0</v>
      </c>
      <c r="Y93" s="7">
        <v>6</v>
      </c>
      <c r="Z93" s="7">
        <f>IF(E93="Fait",1,0)</f>
        <v>0</v>
      </c>
      <c r="AA93" s="7"/>
      <c r="AB93" s="7"/>
      <c r="AC93" s="7"/>
      <c r="AD93" s="7"/>
    </row>
    <row r="94" spans="1:30" ht="45" customHeight="1" x14ac:dyDescent="0.45">
      <c r="A94" s="22" t="s">
        <v>117</v>
      </c>
      <c r="B94" s="77" t="s">
        <v>256</v>
      </c>
      <c r="C94" s="52"/>
      <c r="D94" s="52"/>
      <c r="E94" s="52"/>
      <c r="F94" s="7"/>
      <c r="G94" s="7"/>
      <c r="H94" s="7"/>
      <c r="I94" s="7"/>
      <c r="J94" s="7"/>
      <c r="K94" s="7"/>
      <c r="L94" s="7"/>
      <c r="M94" s="7"/>
      <c r="N94" s="7"/>
      <c r="O94" s="7"/>
      <c r="P94" s="7"/>
      <c r="Q94" s="7"/>
      <c r="R94" s="7"/>
      <c r="S94" s="7"/>
      <c r="T94" s="7"/>
      <c r="U94" s="7"/>
      <c r="V94" s="7"/>
      <c r="W94" s="7"/>
      <c r="X94" s="7"/>
      <c r="Y94" s="7"/>
      <c r="Z94" s="7"/>
      <c r="AA94" s="7"/>
      <c r="AB94" s="7"/>
      <c r="AC94" s="7"/>
      <c r="AD94" s="7"/>
    </row>
    <row r="95" spans="1:30" ht="27.75" customHeight="1" x14ac:dyDescent="0.45">
      <c r="A95" s="22" t="s">
        <v>119</v>
      </c>
      <c r="B95" s="80" t="s">
        <v>257</v>
      </c>
      <c r="C95" s="52"/>
      <c r="D95" s="52"/>
      <c r="E95" s="52"/>
      <c r="F95" s="7"/>
      <c r="G95" s="7"/>
      <c r="H95" s="7"/>
      <c r="I95" s="7"/>
      <c r="J95" s="7"/>
      <c r="K95" s="7"/>
      <c r="L95" s="7"/>
      <c r="M95" s="7"/>
      <c r="N95" s="7"/>
      <c r="O95" s="7"/>
      <c r="P95" s="7"/>
      <c r="Q95" s="7"/>
      <c r="R95" s="7"/>
      <c r="S95" s="7"/>
      <c r="T95" s="7"/>
      <c r="U95" s="7"/>
      <c r="V95" s="7"/>
      <c r="W95" s="7"/>
      <c r="X95" s="7"/>
      <c r="Y95" s="7"/>
      <c r="Z95" s="7"/>
      <c r="AA95" s="7"/>
      <c r="AB95" s="7"/>
      <c r="AC95" s="7"/>
      <c r="AD95" s="7"/>
    </row>
    <row r="96" spans="1:30" ht="14.25" customHeight="1" x14ac:dyDescent="0.4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spans="1:30" ht="15.75" customHeight="1" x14ac:dyDescent="0.45">
      <c r="A97" s="82" t="s">
        <v>121</v>
      </c>
      <c r="B97" s="52"/>
      <c r="C97" s="52"/>
      <c r="D97" s="52"/>
      <c r="E97" s="52"/>
      <c r="F97" s="7"/>
      <c r="G97" s="7"/>
      <c r="H97" s="7"/>
      <c r="I97" s="7"/>
      <c r="J97" s="7"/>
      <c r="K97" s="7"/>
      <c r="L97" s="7"/>
      <c r="M97" s="7"/>
      <c r="N97" s="7"/>
      <c r="O97" s="7"/>
      <c r="P97" s="7"/>
      <c r="Q97" s="7"/>
      <c r="R97" s="7"/>
      <c r="S97" s="7"/>
      <c r="T97" s="7"/>
      <c r="U97" s="7"/>
      <c r="V97" s="7"/>
      <c r="W97" s="7"/>
      <c r="X97" s="7"/>
      <c r="Y97" s="7"/>
      <c r="Z97" s="7"/>
      <c r="AA97" s="7"/>
      <c r="AB97" s="7"/>
      <c r="AC97" s="7"/>
      <c r="AD97" s="7"/>
    </row>
    <row r="98" spans="1:30" ht="19.5" customHeight="1" x14ac:dyDescent="0.45">
      <c r="A98" s="23" t="s">
        <v>258</v>
      </c>
      <c r="B98" s="74" t="s">
        <v>259</v>
      </c>
      <c r="C98" s="75"/>
      <c r="D98" s="75"/>
      <c r="E98" s="24" t="str">
        <f>IF(AND(B98&lt;&gt;"",B98&lt;&gt;Q98),"✔","")</f>
        <v/>
      </c>
      <c r="F98" s="7"/>
      <c r="G98" s="7"/>
      <c r="H98" s="7"/>
      <c r="I98" s="7"/>
      <c r="J98" s="7"/>
      <c r="K98" s="7"/>
      <c r="L98" s="7"/>
      <c r="M98" s="7"/>
      <c r="N98" s="7"/>
      <c r="O98" s="7"/>
      <c r="P98" s="7"/>
      <c r="Q98" s="7" t="s">
        <v>259</v>
      </c>
      <c r="R98" s="7"/>
      <c r="S98" s="7"/>
      <c r="T98" s="7"/>
      <c r="U98" s="7"/>
      <c r="V98" s="7"/>
      <c r="W98" s="7"/>
      <c r="X98" s="7"/>
      <c r="Y98" s="7"/>
      <c r="Z98" s="7"/>
      <c r="AA98" s="7"/>
      <c r="AB98" s="7"/>
      <c r="AC98" s="7"/>
      <c r="AD98" s="7"/>
    </row>
    <row r="99" spans="1:30" ht="27.75" customHeight="1" x14ac:dyDescent="0.45">
      <c r="A99" s="23" t="s">
        <v>260</v>
      </c>
      <c r="B99" s="74" t="s">
        <v>261</v>
      </c>
      <c r="C99" s="75"/>
      <c r="D99" s="75"/>
      <c r="E99" s="24" t="str">
        <f>IF(AND(B99&lt;&gt;"",B99&lt;&gt;Q99),"✔","")</f>
        <v/>
      </c>
      <c r="F99" s="7"/>
      <c r="G99" s="7"/>
      <c r="H99" s="7"/>
      <c r="I99" s="7"/>
      <c r="J99" s="7"/>
      <c r="K99" s="7"/>
      <c r="L99" s="7"/>
      <c r="M99" s="7"/>
      <c r="N99" s="7"/>
      <c r="O99" s="7"/>
      <c r="P99" s="7"/>
      <c r="Q99" s="7" t="s">
        <v>261</v>
      </c>
      <c r="R99" s="7"/>
      <c r="S99" s="7"/>
      <c r="T99" s="7"/>
      <c r="U99" s="7"/>
      <c r="V99" s="7"/>
      <c r="W99" s="7"/>
      <c r="X99" s="7"/>
      <c r="Y99" s="7"/>
      <c r="Z99" s="7"/>
      <c r="AA99" s="7"/>
      <c r="AB99" s="7"/>
      <c r="AC99" s="7"/>
      <c r="AD99" s="7"/>
    </row>
    <row r="100" spans="1:30" ht="27.75" customHeight="1" x14ac:dyDescent="0.45">
      <c r="A100" s="23" t="s">
        <v>262</v>
      </c>
      <c r="B100" s="74" t="s">
        <v>263</v>
      </c>
      <c r="C100" s="75"/>
      <c r="D100" s="75"/>
      <c r="E100" s="24" t="str">
        <f>IF(AND(B100&lt;&gt;"",B100&lt;&gt;Q100),"✔","")</f>
        <v/>
      </c>
      <c r="F100" s="7"/>
      <c r="G100" s="7"/>
      <c r="H100" s="7"/>
      <c r="I100" s="7"/>
      <c r="J100" s="7"/>
      <c r="K100" s="7"/>
      <c r="L100" s="7"/>
      <c r="M100" s="7"/>
      <c r="N100" s="7"/>
      <c r="O100" s="7"/>
      <c r="P100" s="7"/>
      <c r="Q100" s="7" t="s">
        <v>263</v>
      </c>
      <c r="R100" s="7"/>
      <c r="S100" s="7"/>
      <c r="T100" s="7"/>
      <c r="U100" s="7"/>
      <c r="V100" s="7"/>
      <c r="W100" s="7"/>
      <c r="X100" s="7"/>
      <c r="Y100" s="7"/>
      <c r="Z100" s="7"/>
      <c r="AA100" s="7"/>
      <c r="AB100" s="7"/>
      <c r="AC100" s="7"/>
      <c r="AD100" s="7"/>
    </row>
    <row r="101" spans="1:30" ht="27.75" customHeight="1" x14ac:dyDescent="0.45">
      <c r="A101" s="23" t="s">
        <v>264</v>
      </c>
      <c r="B101" s="74" t="s">
        <v>265</v>
      </c>
      <c r="C101" s="75"/>
      <c r="D101" s="75"/>
      <c r="E101" s="24" t="str">
        <f>IF(AND(B101&lt;&gt;"",B101&lt;&gt;Q101),"✔","")</f>
        <v/>
      </c>
      <c r="F101" s="7"/>
      <c r="G101" s="7"/>
      <c r="H101" s="7"/>
      <c r="I101" s="7"/>
      <c r="J101" s="7"/>
      <c r="K101" s="7"/>
      <c r="L101" s="7"/>
      <c r="M101" s="7"/>
      <c r="N101" s="7"/>
      <c r="O101" s="7"/>
      <c r="P101" s="7"/>
      <c r="Q101" s="7" t="s">
        <v>265</v>
      </c>
      <c r="R101" s="7"/>
      <c r="S101" s="7"/>
      <c r="T101" s="7"/>
      <c r="U101" s="7"/>
      <c r="V101" s="7"/>
      <c r="W101" s="7"/>
      <c r="X101" s="7"/>
      <c r="Y101" s="7"/>
      <c r="Z101" s="7"/>
      <c r="AA101" s="7"/>
      <c r="AB101" s="7"/>
      <c r="AC101" s="7"/>
      <c r="AD101" s="7"/>
    </row>
    <row r="102" spans="1:30" ht="19.5" customHeight="1" x14ac:dyDescent="0.45">
      <c r="A102" s="23" t="s">
        <v>266</v>
      </c>
      <c r="B102" s="74"/>
      <c r="C102" s="75"/>
      <c r="D102" s="75"/>
      <c r="E102" s="24" t="str">
        <f>IF(AND(B102&lt;&gt;"",B102&lt;&gt;Q102),"✔","")</f>
        <v/>
      </c>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spans="1:30" ht="14.25" customHeight="1" x14ac:dyDescent="0.45">
      <c r="A103" s="32" t="s">
        <v>267</v>
      </c>
      <c r="B103" s="77" t="str">
        <f>B82</f>
        <v>À croiser — remplissez la ligne et la colonne</v>
      </c>
      <c r="C103" s="52"/>
      <c r="D103" s="52"/>
      <c r="E103" s="52"/>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spans="1:30" ht="25.5" customHeight="1" x14ac:dyDescent="0.45">
      <c r="A104" s="28" t="s">
        <v>268</v>
      </c>
      <c r="B104" s="89" t="str">
        <f>IF(OR(B102="",B103=""),"À croiser — verdict × case",IF(B102="Qui se polarise","Le milieu se vide : visez un des deux bouts, jamais le centre",IF(B102="Porteur",IF(OR(ISNUMBER(SEARCH("irremplaçable",B103)),ISNUMBER(SEARCH("socle",B103)),ISNUMBER(SEARCH("confort",B103)),ISNUMBER(SEARCH("rampe",B103))),"Monter sur place","Bouger vite, sur place"),IF(OR(ISNUMBER(SEARCH("irremplaçable",B103)),ISNUMBER(SEARCH("socle",B103)),ISNUMBER(SEARCH("confort",B103)),ISNUMBER(SEARCH("rampe",B103))),"Changer de terrain","Commencer par la preuve"))))</f>
        <v>À croiser — verdict × case</v>
      </c>
      <c r="C104" s="52"/>
      <c r="D104" s="52"/>
      <c r="E104" s="52"/>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spans="1:30" ht="19.5" customHeight="1" x14ac:dyDescent="0.45">
      <c r="A105" s="23" t="s">
        <v>269</v>
      </c>
      <c r="B105" s="74" t="s">
        <v>270</v>
      </c>
      <c r="C105" s="75"/>
      <c r="D105" s="75"/>
      <c r="E105" s="24" t="str">
        <f>IF(AND(B105&lt;&gt;"",B105&lt;&gt;Q105),"✔","")</f>
        <v/>
      </c>
      <c r="F105" s="7"/>
      <c r="G105" s="7"/>
      <c r="H105" s="7"/>
      <c r="I105" s="7"/>
      <c r="J105" s="7"/>
      <c r="K105" s="7"/>
      <c r="L105" s="7"/>
      <c r="M105" s="7"/>
      <c r="N105" s="7"/>
      <c r="O105" s="7"/>
      <c r="P105" s="7"/>
      <c r="Q105" s="7" t="s">
        <v>270</v>
      </c>
      <c r="R105" s="7"/>
      <c r="S105" s="7"/>
      <c r="T105" s="7"/>
      <c r="U105" s="7"/>
      <c r="V105" s="7"/>
      <c r="W105" s="7"/>
      <c r="X105" s="7"/>
      <c r="Y105" s="7"/>
      <c r="Z105" s="7"/>
      <c r="AA105" s="7"/>
      <c r="AB105" s="7"/>
      <c r="AC105" s="7"/>
      <c r="AD105" s="7"/>
    </row>
    <row r="106" spans="1:30" ht="15.75" customHeight="1" x14ac:dyDescent="0.45">
      <c r="A106" s="53" t="s">
        <v>271</v>
      </c>
      <c r="B106" s="52"/>
      <c r="C106" s="52"/>
      <c r="D106" s="52"/>
      <c r="E106" s="52"/>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spans="1:30" ht="14.25" customHeight="1" x14ac:dyDescent="0.4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spans="1:30" ht="18" customHeight="1" x14ac:dyDescent="0.45">
      <c r="A108" s="76" t="s">
        <v>272</v>
      </c>
      <c r="B108" s="52"/>
      <c r="C108" s="52"/>
      <c r="D108" s="52"/>
      <c r="E108" s="52"/>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spans="1:30" ht="15.75" customHeight="1" x14ac:dyDescent="0.45">
      <c r="A109" s="53" t="s">
        <v>273</v>
      </c>
      <c r="B109" s="52"/>
      <c r="C109" s="52"/>
      <c r="D109" s="52"/>
      <c r="E109" s="52"/>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spans="1:30" ht="27.75" customHeight="1" x14ac:dyDescent="0.45">
      <c r="A110" s="23" t="s">
        <v>274</v>
      </c>
      <c r="B110" s="74" t="s">
        <v>275</v>
      </c>
      <c r="C110" s="75"/>
      <c r="D110" s="75"/>
      <c r="E110" s="24" t="str">
        <f>IF(AND(B110&lt;&gt;"",B110&lt;&gt;Q110),"✔","")</f>
        <v/>
      </c>
      <c r="F110" s="7"/>
      <c r="G110" s="7"/>
      <c r="H110" s="7"/>
      <c r="I110" s="7"/>
      <c r="J110" s="7"/>
      <c r="K110" s="7"/>
      <c r="L110" s="7"/>
      <c r="M110" s="7"/>
      <c r="N110" s="7"/>
      <c r="O110" s="7"/>
      <c r="P110" s="7"/>
      <c r="Q110" s="7" t="s">
        <v>275</v>
      </c>
      <c r="R110" s="7"/>
      <c r="S110" s="7"/>
      <c r="T110" s="7"/>
      <c r="U110" s="7"/>
      <c r="V110" s="7"/>
      <c r="W110" s="7"/>
      <c r="X110" s="7"/>
      <c r="Y110" s="7"/>
      <c r="Z110" s="7"/>
      <c r="AA110" s="7"/>
      <c r="AB110" s="7"/>
      <c r="AC110" s="7"/>
      <c r="AD110" s="7"/>
    </row>
    <row r="111" spans="1:30" ht="27.75" customHeight="1" x14ac:dyDescent="0.45">
      <c r="A111" s="23" t="s">
        <v>276</v>
      </c>
      <c r="B111" s="74" t="s">
        <v>277</v>
      </c>
      <c r="C111" s="75"/>
      <c r="D111" s="75"/>
      <c r="E111" s="24" t="str">
        <f>IF(AND(B111&lt;&gt;"",B111&lt;&gt;Q111),"✔","")</f>
        <v/>
      </c>
      <c r="F111" s="7"/>
      <c r="G111" s="7"/>
      <c r="H111" s="7"/>
      <c r="I111" s="7"/>
      <c r="J111" s="7"/>
      <c r="K111" s="7"/>
      <c r="L111" s="7"/>
      <c r="M111" s="7"/>
      <c r="N111" s="7"/>
      <c r="O111" s="7"/>
      <c r="P111" s="7"/>
      <c r="Q111" s="7" t="s">
        <v>277</v>
      </c>
      <c r="R111" s="7"/>
      <c r="S111" s="7"/>
      <c r="T111" s="7"/>
      <c r="U111" s="7"/>
      <c r="V111" s="7"/>
      <c r="W111" s="7"/>
      <c r="X111" s="7"/>
      <c r="Y111" s="7"/>
      <c r="Z111" s="7"/>
      <c r="AA111" s="7"/>
      <c r="AB111" s="7"/>
      <c r="AC111" s="7"/>
      <c r="AD111" s="7"/>
    </row>
    <row r="112" spans="1:30" ht="14.25" customHeight="1" x14ac:dyDescent="0.4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spans="1:30" ht="4.5" customHeight="1" x14ac:dyDescent="0.4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spans="1:30" x14ac:dyDescent="0.45">
      <c r="A114" s="86" t="str">
        <f>IF(MIN(Z2,Z1)&gt;=Z1,"✅  MOUVEMENT TERMINÉ  —  Vous décidez de votre trajectoire, au lieu de découvrir la vôtre le jour où elle est déjà tracée.","Il vous reste "&amp;(Z1-MIN(Z2,Z1))&amp;" geste"&amp;IF(Z1-MIN(Z2,Z1)&gt;1,"s","")&amp;" pour débloquer ce que ce mouvement vous apporte.")</f>
        <v>Il vous reste 4 gestes pour débloquer ce que ce mouvement vous apporte.</v>
      </c>
      <c r="B114" s="87"/>
      <c r="C114" s="87"/>
      <c r="D114" s="87"/>
      <c r="E114" s="88"/>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spans="1:30" ht="14.25" customHeight="1" x14ac:dyDescent="0.4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spans="1:30" ht="14.25" customHeight="1" x14ac:dyDescent="0.4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spans="1:30" ht="14.25" customHeight="1" x14ac:dyDescent="0.4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spans="1:30" ht="14.25" customHeight="1" x14ac:dyDescent="0.4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spans="1:30" ht="14.25" customHeight="1" x14ac:dyDescent="0.4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spans="1:30" ht="14.25" customHeight="1" x14ac:dyDescent="0.4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spans="1:30" ht="14.25" customHeight="1" x14ac:dyDescent="0.4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spans="1:30" ht="14.25" customHeight="1" x14ac:dyDescent="0.4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spans="1:30" ht="14.25" customHeight="1" x14ac:dyDescent="0.4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spans="1:30" ht="14.25" customHeight="1" x14ac:dyDescent="0.4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spans="1:30" ht="14.25" customHeight="1" x14ac:dyDescent="0.4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spans="1:30" ht="14.25" customHeight="1" x14ac:dyDescent="0.4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spans="1:30" ht="14.25" customHeight="1" x14ac:dyDescent="0.4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spans="1:30" ht="14.25" customHeight="1" x14ac:dyDescent="0.4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spans="1:30" ht="14.25" customHeight="1" x14ac:dyDescent="0.4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spans="1:30" ht="14.25" customHeight="1" x14ac:dyDescent="0.4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spans="1:30" ht="14.25" customHeight="1" x14ac:dyDescent="0.4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spans="1:30" ht="14.25" customHeight="1" x14ac:dyDescent="0.4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spans="1:30" ht="14.25" customHeight="1" x14ac:dyDescent="0.4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spans="1:30" ht="14.25" customHeight="1" x14ac:dyDescent="0.4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spans="1:30" ht="14.25" customHeight="1" x14ac:dyDescent="0.4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spans="1:30" ht="14.25" customHeight="1" x14ac:dyDescent="0.4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spans="1:30" ht="14.25" customHeight="1" x14ac:dyDescent="0.4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spans="1:30" ht="14.25" customHeight="1" x14ac:dyDescent="0.4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spans="1:30" ht="14.25" customHeight="1" x14ac:dyDescent="0.4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spans="1:30" ht="14.25" customHeight="1" x14ac:dyDescent="0.4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spans="1:30" ht="14.25" customHeight="1" x14ac:dyDescent="0.4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spans="1:30" ht="14.25" customHeight="1" x14ac:dyDescent="0.4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spans="1:30" ht="14.25" customHeight="1" x14ac:dyDescent="0.4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spans="1:30" ht="14.25" customHeight="1" x14ac:dyDescent="0.4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spans="1:30" ht="14.25" customHeight="1" x14ac:dyDescent="0.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spans="1:30" ht="14.25" customHeight="1" x14ac:dyDescent="0.4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spans="1:30" ht="14.25" customHeight="1" x14ac:dyDescent="0.4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spans="1:30" ht="14.25" customHeight="1" x14ac:dyDescent="0.4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spans="1:30" ht="14.25" customHeight="1" x14ac:dyDescent="0.4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spans="1:30" ht="14.25" customHeight="1" x14ac:dyDescent="0.4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spans="1:30" ht="14.25" customHeight="1" x14ac:dyDescent="0.4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spans="1:30" ht="14.25" customHeight="1" x14ac:dyDescent="0.4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spans="1:30" ht="14.25" customHeight="1" x14ac:dyDescent="0.4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spans="1:30" ht="14.25" customHeight="1" x14ac:dyDescent="0.4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spans="1:30" ht="14.25" customHeight="1" x14ac:dyDescent="0.4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spans="1:30" ht="14.25" customHeight="1" x14ac:dyDescent="0.4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spans="1:30" ht="14.25" customHeight="1" x14ac:dyDescent="0.4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spans="1:30" ht="14.25" customHeight="1" x14ac:dyDescent="0.4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spans="1:30" ht="14.25" customHeight="1" x14ac:dyDescent="0.4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spans="1:30" ht="14.25" customHeight="1" x14ac:dyDescent="0.4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spans="1:30" ht="14.25" customHeight="1" x14ac:dyDescent="0.4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spans="1:30" ht="14.25" customHeight="1" x14ac:dyDescent="0.4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spans="1:30" ht="14.25" customHeight="1" x14ac:dyDescent="0.4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spans="1:30" ht="14.25" customHeight="1" x14ac:dyDescent="0.4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spans="1:30" ht="14.25" customHeight="1" x14ac:dyDescent="0.4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spans="1:30" ht="14.25" customHeight="1" x14ac:dyDescent="0.4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spans="1:30" ht="14.25" customHeight="1" x14ac:dyDescent="0.4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spans="1:30" ht="14.25" customHeight="1" x14ac:dyDescent="0.4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spans="1:30" ht="14.25" customHeight="1" x14ac:dyDescent="0.4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spans="1:30" ht="14.25" customHeight="1" x14ac:dyDescent="0.4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spans="1:30" ht="14.25" customHeight="1" x14ac:dyDescent="0.4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spans="1:30" ht="14.25" customHeight="1" x14ac:dyDescent="0.4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spans="1:30" ht="14.25" customHeight="1" x14ac:dyDescent="0.4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spans="1:30" ht="14.25" customHeight="1" x14ac:dyDescent="0.4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spans="1:30" ht="14.25" customHeight="1" x14ac:dyDescent="0.4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spans="1:30" ht="14.25" customHeight="1" x14ac:dyDescent="0.4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spans="1:30" ht="14.25" customHeight="1" x14ac:dyDescent="0.4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spans="1:30" ht="14.25" customHeight="1" x14ac:dyDescent="0.4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spans="1:30" ht="14.25" customHeight="1" x14ac:dyDescent="0.4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spans="1:30" ht="14.25" customHeight="1" x14ac:dyDescent="0.4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spans="1:30" ht="14.25" customHeight="1" x14ac:dyDescent="0.4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spans="1:30" ht="14.25" customHeight="1" x14ac:dyDescent="0.4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spans="1:30" ht="14.25" customHeight="1" x14ac:dyDescent="0.4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spans="1:30" ht="14.25" customHeight="1" x14ac:dyDescent="0.4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spans="1:30" ht="14.25" customHeight="1" x14ac:dyDescent="0.4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spans="1:30" ht="14.25" customHeight="1" x14ac:dyDescent="0.4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spans="1:30" ht="14.25" customHeight="1" x14ac:dyDescent="0.4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spans="1:30" ht="14.25" customHeight="1" x14ac:dyDescent="0.4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spans="1:30" ht="14.25" customHeight="1" x14ac:dyDescent="0.4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spans="1:30" ht="14.25" customHeight="1" x14ac:dyDescent="0.4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spans="1:30" ht="14.25" customHeight="1" x14ac:dyDescent="0.4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spans="1:30" ht="14.25" customHeight="1" x14ac:dyDescent="0.4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spans="1:30" ht="14.25" customHeight="1" x14ac:dyDescent="0.4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spans="1:30" ht="14.25" customHeight="1" x14ac:dyDescent="0.4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spans="1:30" ht="14.25" customHeight="1" x14ac:dyDescent="0.4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spans="1:30" ht="14.25" customHeight="1" x14ac:dyDescent="0.4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spans="1:30" ht="14.25" customHeight="1" x14ac:dyDescent="0.4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spans="1:30" ht="14.25" customHeight="1" x14ac:dyDescent="0.4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spans="1:30" ht="14.25" customHeight="1" x14ac:dyDescent="0.45">
      <c r="A199" s="7"/>
      <c r="B199" s="7"/>
      <c r="C199" s="7"/>
      <c r="D199" s="7"/>
      <c r="E199" s="7"/>
      <c r="F199" s="7"/>
      <c r="G199" s="7"/>
      <c r="H199" s="7"/>
      <c r="I199" s="7"/>
      <c r="J199" s="7"/>
      <c r="K199" s="7"/>
      <c r="L199" s="7"/>
      <c r="M199" s="7"/>
      <c r="N199" s="7"/>
      <c r="O199" s="7"/>
      <c r="P199" s="7"/>
      <c r="Q199" s="7"/>
      <c r="R199" s="7"/>
      <c r="S199" s="7"/>
      <c r="T199" s="7"/>
      <c r="U199" s="7"/>
      <c r="V199" s="7"/>
      <c r="W199" s="7"/>
      <c r="X199" s="7"/>
      <c r="Y199" s="7" t="s">
        <v>278</v>
      </c>
      <c r="Z199" s="7" t="s">
        <v>279</v>
      </c>
      <c r="AA199" s="7" t="s">
        <v>280</v>
      </c>
      <c r="AB199" s="7"/>
      <c r="AC199" s="7"/>
      <c r="AD199" s="7"/>
    </row>
    <row r="200" spans="1:30" ht="14.25" customHeight="1" x14ac:dyDescent="0.45">
      <c r="A200" s="7"/>
      <c r="B200" s="7"/>
      <c r="C200" s="7"/>
      <c r="D200" s="7"/>
      <c r="E200" s="7"/>
      <c r="F200" s="7"/>
      <c r="G200" s="7"/>
      <c r="H200" s="7"/>
      <c r="I200" s="7"/>
      <c r="J200" s="7"/>
      <c r="K200" s="7"/>
      <c r="L200" s="7"/>
      <c r="M200" s="7"/>
      <c r="N200" s="7"/>
      <c r="O200" s="7"/>
      <c r="P200" s="7"/>
      <c r="Q200" s="7"/>
      <c r="R200" s="7"/>
      <c r="S200" s="7"/>
      <c r="T200" s="7"/>
      <c r="U200" s="7"/>
      <c r="V200" s="7"/>
      <c r="W200" s="7"/>
      <c r="X200" s="7" t="s">
        <v>281</v>
      </c>
      <c r="Y200" s="7" t="s">
        <v>282</v>
      </c>
      <c r="Z200" s="7" t="s">
        <v>283</v>
      </c>
      <c r="AA200" s="7" t="s">
        <v>284</v>
      </c>
      <c r="AB200" s="7"/>
      <c r="AC200" s="7"/>
      <c r="AD200" s="7"/>
    </row>
    <row r="201" spans="1:30" ht="14.25" customHeight="1" x14ac:dyDescent="0.45">
      <c r="A201" s="7"/>
      <c r="B201" s="7"/>
      <c r="C201" s="7"/>
      <c r="D201" s="7"/>
      <c r="E201" s="7"/>
      <c r="F201" s="7"/>
      <c r="G201" s="7"/>
      <c r="H201" s="7"/>
      <c r="I201" s="7"/>
      <c r="J201" s="7"/>
      <c r="K201" s="7"/>
      <c r="L201" s="7"/>
      <c r="M201" s="7"/>
      <c r="N201" s="7"/>
      <c r="O201" s="7"/>
      <c r="P201" s="7"/>
      <c r="Q201" s="7"/>
      <c r="R201" s="7"/>
      <c r="S201" s="7"/>
      <c r="T201" s="7"/>
      <c r="U201" s="7"/>
      <c r="V201" s="7"/>
      <c r="W201" s="7"/>
      <c r="X201" s="7" t="s">
        <v>285</v>
      </c>
      <c r="Y201" s="7" t="s">
        <v>286</v>
      </c>
      <c r="Z201" s="7" t="s">
        <v>287</v>
      </c>
      <c r="AA201" s="7" t="s">
        <v>288</v>
      </c>
      <c r="AB201" s="7"/>
      <c r="AC201" s="7"/>
      <c r="AD201" s="7"/>
    </row>
    <row r="202" spans="1:30" ht="14.25" customHeight="1" x14ac:dyDescent="0.45">
      <c r="A202" s="7"/>
      <c r="B202" s="7"/>
      <c r="C202" s="7"/>
      <c r="D202" s="7"/>
      <c r="E202" s="7"/>
      <c r="F202" s="7"/>
      <c r="G202" s="7"/>
      <c r="H202" s="7"/>
      <c r="I202" s="7"/>
      <c r="J202" s="7"/>
      <c r="K202" s="7"/>
      <c r="L202" s="7"/>
      <c r="M202" s="7"/>
      <c r="N202" s="7"/>
      <c r="O202" s="7"/>
      <c r="P202" s="7"/>
      <c r="Q202" s="7"/>
      <c r="R202" s="7"/>
      <c r="S202" s="7"/>
      <c r="T202" s="7"/>
      <c r="U202" s="7"/>
      <c r="V202" s="7"/>
      <c r="W202" s="7"/>
      <c r="X202" s="7" t="s">
        <v>289</v>
      </c>
      <c r="Y202" s="7" t="s">
        <v>290</v>
      </c>
      <c r="Z202" s="7" t="s">
        <v>291</v>
      </c>
      <c r="AA202" s="7" t="s">
        <v>292</v>
      </c>
      <c r="AB202" s="7"/>
      <c r="AC202" s="7"/>
      <c r="AD202" s="7"/>
    </row>
    <row r="203" spans="1:30" ht="14.25" customHeight="1" x14ac:dyDescent="0.4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spans="1:30" ht="14.25" customHeight="1" x14ac:dyDescent="0.45">
      <c r="A204" s="7"/>
      <c r="B204" s="7"/>
      <c r="C204" s="7"/>
      <c r="D204" s="7"/>
      <c r="E204" s="7"/>
      <c r="F204" s="7"/>
      <c r="G204" s="7"/>
      <c r="H204" s="7"/>
      <c r="I204" s="7"/>
      <c r="J204" s="7"/>
      <c r="K204" s="7"/>
      <c r="L204" s="7"/>
      <c r="M204" s="7"/>
      <c r="N204" s="7"/>
      <c r="O204" s="7"/>
      <c r="P204" s="7"/>
      <c r="Q204" s="7"/>
      <c r="R204" s="7"/>
      <c r="S204" s="7"/>
      <c r="T204" s="7"/>
      <c r="U204" s="7"/>
      <c r="V204" s="7"/>
      <c r="W204" s="7"/>
      <c r="X204" s="7" t="s">
        <v>293</v>
      </c>
      <c r="Y204" s="7"/>
      <c r="Z204" s="7"/>
      <c r="AA204" s="7"/>
      <c r="AB204" s="7"/>
      <c r="AC204" s="7"/>
      <c r="AD204" s="7"/>
    </row>
    <row r="205" spans="1:30" ht="14.25" customHeight="1" x14ac:dyDescent="0.45">
      <c r="A205" s="7"/>
      <c r="B205" s="7"/>
      <c r="C205" s="7"/>
      <c r="D205" s="7"/>
      <c r="E205" s="7"/>
      <c r="F205" s="7"/>
      <c r="G205" s="7"/>
      <c r="H205" s="7"/>
      <c r="I205" s="7"/>
      <c r="J205" s="7"/>
      <c r="K205" s="7"/>
      <c r="L205" s="7"/>
      <c r="M205" s="7"/>
      <c r="N205" s="7"/>
      <c r="O205" s="7"/>
      <c r="P205" s="7"/>
      <c r="Q205" s="7"/>
      <c r="R205" s="7"/>
      <c r="S205" s="7"/>
      <c r="T205" s="7"/>
      <c r="U205" s="7"/>
      <c r="V205" s="7"/>
      <c r="W205" s="7"/>
      <c r="X205" s="7">
        <f>IF(SUM($E$11:$E$22)&gt;0,SUMIF($B$11:$B$22,"Automatisable",$E$11:$E$22),COUNTIF($B$11:$B$22,"Automatisable"))</f>
        <v>0</v>
      </c>
      <c r="Y205" s="7" t="s">
        <v>289</v>
      </c>
      <c r="Z205" s="7"/>
      <c r="AA205" s="7"/>
      <c r="AB205" s="7"/>
      <c r="AC205" s="7"/>
      <c r="AD205" s="7"/>
    </row>
    <row r="206" spans="1:30" ht="14.25" customHeight="1" x14ac:dyDescent="0.45">
      <c r="A206" s="7"/>
      <c r="B206" s="7"/>
      <c r="C206" s="7"/>
      <c r="D206" s="7"/>
      <c r="E206" s="7"/>
      <c r="F206" s="7"/>
      <c r="G206" s="7"/>
      <c r="H206" s="7"/>
      <c r="I206" s="7"/>
      <c r="J206" s="7"/>
      <c r="K206" s="7"/>
      <c r="L206" s="7"/>
      <c r="M206" s="7"/>
      <c r="N206" s="7"/>
      <c r="O206" s="7"/>
      <c r="P206" s="7"/>
      <c r="Q206" s="7"/>
      <c r="R206" s="7"/>
      <c r="S206" s="7"/>
      <c r="T206" s="7"/>
      <c r="U206" s="7"/>
      <c r="V206" s="7"/>
      <c r="W206" s="7"/>
      <c r="X206" s="7">
        <f>IF(SUM($E$11:$E$22)&gt;0,SUMIF($B$11:$B$22,"Augmentable",$E$11:$E$22),COUNTIF($B$11:$B$22,"Augmentable"))</f>
        <v>0</v>
      </c>
      <c r="Y206" s="7" t="s">
        <v>285</v>
      </c>
      <c r="Z206" s="7"/>
      <c r="AA206" s="7"/>
      <c r="AB206" s="7"/>
      <c r="AC206" s="7"/>
      <c r="AD206" s="7"/>
    </row>
    <row r="207" spans="1:30" ht="14.25" customHeight="1" x14ac:dyDescent="0.45">
      <c r="A207" s="7"/>
      <c r="B207" s="7"/>
      <c r="C207" s="7"/>
      <c r="D207" s="7"/>
      <c r="E207" s="7"/>
      <c r="F207" s="7"/>
      <c r="G207" s="7"/>
      <c r="H207" s="7"/>
      <c r="I207" s="7"/>
      <c r="J207" s="7"/>
      <c r="K207" s="7"/>
      <c r="L207" s="7"/>
      <c r="M207" s="7"/>
      <c r="N207" s="7"/>
      <c r="O207" s="7"/>
      <c r="P207" s="7"/>
      <c r="Q207" s="7"/>
      <c r="R207" s="7"/>
      <c r="S207" s="7"/>
      <c r="T207" s="7"/>
      <c r="U207" s="7"/>
      <c r="V207" s="7"/>
      <c r="W207" s="7"/>
      <c r="X207" s="7">
        <f>IF(SUM($E$11:$E$22)&gt;0,SUMIF($B$11:$B$22,"Irremplaçable",$E$11:$E$22),COUNTIF($B$11:$B$22,"Irremplaçable"))</f>
        <v>0</v>
      </c>
      <c r="Y207" s="7" t="s">
        <v>281</v>
      </c>
      <c r="Z207" s="7"/>
      <c r="AA207" s="7"/>
      <c r="AB207" s="7"/>
      <c r="AC207" s="7"/>
      <c r="AD207" s="7"/>
    </row>
    <row r="208" spans="1:30" ht="14.25" customHeight="1" x14ac:dyDescent="0.45">
      <c r="A208" s="7"/>
      <c r="B208" s="7"/>
      <c r="C208" s="7"/>
      <c r="D208" s="7"/>
      <c r="E208" s="7"/>
      <c r="F208" s="7"/>
      <c r="G208" s="7"/>
      <c r="H208" s="7"/>
      <c r="I208" s="7"/>
      <c r="J208" s="7"/>
      <c r="K208" s="7"/>
      <c r="L208" s="7"/>
      <c r="M208" s="7"/>
      <c r="N208" s="7"/>
      <c r="O208" s="7"/>
      <c r="P208" s="7"/>
      <c r="Q208" s="7"/>
      <c r="R208" s="7"/>
      <c r="S208" s="7"/>
      <c r="T208" s="7"/>
      <c r="U208" s="7"/>
      <c r="V208" s="7"/>
      <c r="W208" s="7"/>
      <c r="X208" s="7" t="str">
        <f>IF(SUM(X205:X207)=0,"",INDEX(Y205:Y207,MATCH(MAX(X205:X207),X205:X207,0)))</f>
        <v/>
      </c>
      <c r="Y208" s="7"/>
      <c r="Z208" s="7"/>
      <c r="AA208" s="7"/>
      <c r="AB208" s="7"/>
      <c r="AC208" s="7"/>
      <c r="AD208" s="7"/>
    </row>
    <row r="209" spans="1:30" ht="14.25" customHeight="1" x14ac:dyDescent="0.45">
      <c r="A209" s="7"/>
      <c r="B209" s="7"/>
      <c r="C209" s="7"/>
      <c r="D209" s="7"/>
      <c r="E209" s="7"/>
      <c r="F209" s="7"/>
      <c r="G209" s="7"/>
      <c r="H209" s="7"/>
      <c r="I209" s="7"/>
      <c r="J209" s="7"/>
      <c r="K209" s="7"/>
      <c r="L209" s="7"/>
      <c r="M209" s="7"/>
      <c r="N209" s="7"/>
      <c r="O209" s="7"/>
      <c r="P209" s="7"/>
      <c r="Q209" s="7"/>
      <c r="R209" s="7"/>
      <c r="S209" s="7"/>
      <c r="T209" s="7"/>
      <c r="U209" s="7"/>
      <c r="V209" s="7"/>
      <c r="W209" s="7"/>
      <c r="X209" s="7" t="str">
        <f>IF(SUM(X205:X207)=0,"",X205/SUM(X205:X207))</f>
        <v/>
      </c>
      <c r="Y209" s="7"/>
      <c r="Z209" s="7"/>
      <c r="AA209" s="7"/>
      <c r="AB209" s="7"/>
      <c r="AC209" s="7"/>
      <c r="AD209" s="7"/>
    </row>
    <row r="210" spans="1:30" ht="14.25" customHeight="1" x14ac:dyDescent="0.4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spans="1:30" ht="14.25" customHeight="1" x14ac:dyDescent="0.4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spans="1:30" ht="14.25" customHeight="1" x14ac:dyDescent="0.4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spans="1:30" ht="14.25" customHeight="1" x14ac:dyDescent="0.4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spans="1:30" ht="14.25" customHeight="1" x14ac:dyDescent="0.4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sheetData>
  <sheetProtection sheet="1" formatCells="0" formatColumns="0" formatRows="0"/>
  <mergeCells count="61">
    <mergeCell ref="B111:D111"/>
    <mergeCell ref="B90:D90"/>
    <mergeCell ref="A109:E109"/>
    <mergeCell ref="A4:E4"/>
    <mergeCell ref="B102:D102"/>
    <mergeCell ref="A28:E28"/>
    <mergeCell ref="B38:E38"/>
    <mergeCell ref="B82:E82"/>
    <mergeCell ref="A63:E63"/>
    <mergeCell ref="B105:D105"/>
    <mergeCell ref="B103:E103"/>
    <mergeCell ref="A31:E31"/>
    <mergeCell ref="A9:E9"/>
    <mergeCell ref="A2:E2"/>
    <mergeCell ref="A69:D69"/>
    <mergeCell ref="A86:E86"/>
    <mergeCell ref="B110:D110"/>
    <mergeCell ref="B32:D32"/>
    <mergeCell ref="B70:E70"/>
    <mergeCell ref="B39:E39"/>
    <mergeCell ref="A23:E23"/>
    <mergeCell ref="B100:D100"/>
    <mergeCell ref="A97:E97"/>
    <mergeCell ref="B81:D81"/>
    <mergeCell ref="A106:E106"/>
    <mergeCell ref="A53:E53"/>
    <mergeCell ref="A37:D37"/>
    <mergeCell ref="B59:D59"/>
    <mergeCell ref="B57:E57"/>
    <mergeCell ref="A1:E1"/>
    <mergeCell ref="B104:E104"/>
    <mergeCell ref="B95:E95"/>
    <mergeCell ref="A61:E61"/>
    <mergeCell ref="A93:D93"/>
    <mergeCell ref="B34:D34"/>
    <mergeCell ref="B94:E94"/>
    <mergeCell ref="A87:E87"/>
    <mergeCell ref="B99:D99"/>
    <mergeCell ref="A41:E41"/>
    <mergeCell ref="B7:E7"/>
    <mergeCell ref="B3:E3"/>
    <mergeCell ref="B65:D65"/>
    <mergeCell ref="B83:D83"/>
    <mergeCell ref="A84:E84"/>
    <mergeCell ref="A74:E74"/>
    <mergeCell ref="A30:E30"/>
    <mergeCell ref="A5:D5"/>
    <mergeCell ref="A114:E114"/>
    <mergeCell ref="B60:D60"/>
    <mergeCell ref="B98:D98"/>
    <mergeCell ref="A73:E73"/>
    <mergeCell ref="A64:E64"/>
    <mergeCell ref="B101:D101"/>
    <mergeCell ref="B6:E6"/>
    <mergeCell ref="B88:D88"/>
    <mergeCell ref="A108:E108"/>
    <mergeCell ref="B33:D33"/>
    <mergeCell ref="B89:D89"/>
    <mergeCell ref="B71:E71"/>
    <mergeCell ref="B80:D80"/>
    <mergeCell ref="B66:D66"/>
  </mergeCells>
  <conditionalFormatting sqref="A11:D22">
    <cfRule type="expression" dxfId="115" priority="8">
      <formula>AND($A11&lt;&gt;"",$A11=$Q11)</formula>
    </cfRule>
    <cfRule type="expression" dxfId="114" priority="9">
      <formula>AND($A11&lt;&gt;"",$A11&lt;&gt;$Q11)</formula>
    </cfRule>
  </conditionalFormatting>
  <conditionalFormatting sqref="A114:E114">
    <cfRule type="expression" dxfId="113" priority="7">
      <formula>MIN($Z$2,$Z$1)&lt;$Z$1</formula>
    </cfRule>
    <cfRule type="expression" dxfId="112" priority="6">
      <formula>MIN($Z$2,$Z$1)&gt;=$Z$1</formula>
    </cfRule>
  </conditionalFormatting>
  <conditionalFormatting sqref="B3:D3">
    <cfRule type="dataBar" priority="2">
      <dataBar>
        <cfvo type="num" val="0"/>
        <cfvo type="num" val="1"/>
        <color rgb="FF27AE60"/>
      </dataBar>
    </cfRule>
  </conditionalFormatting>
  <conditionalFormatting sqref="B76:D78">
    <cfRule type="expression" dxfId="111" priority="3">
      <formula>ISNUMBER(SEARCH("VOUS ÊTES ICI",B76))</formula>
    </cfRule>
    <cfRule type="expression" dxfId="110" priority="4">
      <formula>ISNUMBER(SEARCH("PROCHAIN PAS",B76))</formula>
    </cfRule>
    <cfRule type="expression" dxfId="109" priority="5">
      <formula>ISNUMBER(SEARCH("DESTINATION",B76))</formula>
    </cfRule>
  </conditionalFormatting>
  <conditionalFormatting sqref="B32:E34">
    <cfRule type="expression" dxfId="108" priority="10">
      <formula>AND($B32&lt;&gt;"",$B32=$Q32)</formula>
    </cfRule>
    <cfRule type="expression" dxfId="107" priority="11">
      <formula>AND($B32&lt;&gt;"",$B32&lt;&gt;$Q32)</formula>
    </cfRule>
  </conditionalFormatting>
  <conditionalFormatting sqref="B59:E60">
    <cfRule type="expression" dxfId="106" priority="14">
      <formula>AND($B59&lt;&gt;"",$B59=$Q59)</formula>
    </cfRule>
    <cfRule type="expression" dxfId="105" priority="15">
      <formula>AND($B59&lt;&gt;"",$B59&lt;&gt;$Q59)</formula>
    </cfRule>
  </conditionalFormatting>
  <conditionalFormatting sqref="B65:E66">
    <cfRule type="expression" dxfId="104" priority="16">
      <formula>AND($B65&lt;&gt;"",$B65=$Q65)</formula>
    </cfRule>
    <cfRule type="expression" dxfId="103" priority="17">
      <formula>AND($B65&lt;&gt;"",$B65&lt;&gt;$Q65)</formula>
    </cfRule>
  </conditionalFormatting>
  <conditionalFormatting sqref="B80:E81">
    <cfRule type="expression" dxfId="102" priority="18">
      <formula>AND($B80&lt;&gt;"",$B80=$Q80)</formula>
    </cfRule>
    <cfRule type="expression" dxfId="101" priority="19">
      <formula>AND($B80&lt;&gt;"",$B80&lt;&gt;$Q80)</formula>
    </cfRule>
  </conditionalFormatting>
  <conditionalFormatting sqref="B83:E83">
    <cfRule type="expression" dxfId="100" priority="20">
      <formula>AND($B83&lt;&gt;"",$B83=$Q83)</formula>
    </cfRule>
    <cfRule type="expression" dxfId="99" priority="21">
      <formula>AND($B83&lt;&gt;"",$B83&lt;&gt;$Q83)</formula>
    </cfRule>
  </conditionalFormatting>
  <conditionalFormatting sqref="B88:E90">
    <cfRule type="expression" dxfId="98" priority="22">
      <formula>AND($B88&lt;&gt;"",$B88=$Q88)</formula>
    </cfRule>
    <cfRule type="expression" dxfId="97" priority="23">
      <formula>AND($B88&lt;&gt;"",$B88&lt;&gt;$Q88)</formula>
    </cfRule>
  </conditionalFormatting>
  <conditionalFormatting sqref="B98:E102">
    <cfRule type="expression" dxfId="96" priority="24">
      <formula>AND($B98&lt;&gt;"",$B98=$Q98)</formula>
    </cfRule>
    <cfRule type="expression" dxfId="95" priority="25">
      <formula>AND($B98&lt;&gt;"",$B98&lt;&gt;$Q98)</formula>
    </cfRule>
  </conditionalFormatting>
  <conditionalFormatting sqref="B105:E105">
    <cfRule type="expression" dxfId="94" priority="29">
      <formula>AND($B105&lt;&gt;"",$B105=$Q105)</formula>
    </cfRule>
    <cfRule type="expression" dxfId="93" priority="30">
      <formula>AND($B105&lt;&gt;"",$B105&lt;&gt;$Q105)</formula>
    </cfRule>
  </conditionalFormatting>
  <conditionalFormatting sqref="B110:E111">
    <cfRule type="expression" dxfId="92" priority="31">
      <formula>AND($B110&lt;&gt;"",$B110=$Q110)</formula>
    </cfRule>
    <cfRule type="expression" dxfId="91" priority="32">
      <formula>AND($B110&lt;&gt;"",$B110&lt;&gt;$Q110)</formula>
    </cfRule>
  </conditionalFormatting>
  <conditionalFormatting sqref="D43:D51">
    <cfRule type="expression" dxfId="90" priority="12">
      <formula>AND($D43&lt;&gt;"",$D43=$Q43)</formula>
    </cfRule>
    <cfRule type="expression" dxfId="89" priority="13">
      <formula>AND($D43&lt;&gt;"",$D43&lt;&gt;$Q43)</formula>
    </cfRule>
  </conditionalFormatting>
  <conditionalFormatting sqref="E5">
    <cfRule type="cellIs" dxfId="88" priority="33" operator="equal">
      <formula>"Fait"</formula>
    </cfRule>
    <cfRule type="cellIs" dxfId="87" priority="34" operator="equal">
      <formula>"En cours"</formula>
    </cfRule>
    <cfRule type="cellIs" dxfId="86" priority="35" operator="equal">
      <formula>"À faire"</formula>
    </cfRule>
  </conditionalFormatting>
  <conditionalFormatting sqref="E11:E22">
    <cfRule type="expression" dxfId="85" priority="28">
      <formula>$E11&lt;&gt;""</formula>
    </cfRule>
  </conditionalFormatting>
  <conditionalFormatting sqref="E37">
    <cfRule type="cellIs" dxfId="84" priority="36" operator="equal">
      <formula>"Fait"</formula>
    </cfRule>
    <cfRule type="cellIs" dxfId="83" priority="37" operator="equal">
      <formula>"En cours"</formula>
    </cfRule>
    <cfRule type="cellIs" dxfId="82" priority="38" operator="equal">
      <formula>"À faire"</formula>
    </cfRule>
  </conditionalFormatting>
  <conditionalFormatting sqref="E69">
    <cfRule type="cellIs" dxfId="81" priority="39" operator="equal">
      <formula>"Fait"</formula>
    </cfRule>
    <cfRule type="cellIs" dxfId="80" priority="40" operator="equal">
      <formula>"En cours"</formula>
    </cfRule>
    <cfRule type="cellIs" dxfId="79" priority="41" operator="equal">
      <formula>"À faire"</formula>
    </cfRule>
  </conditionalFormatting>
  <conditionalFormatting sqref="E93">
    <cfRule type="cellIs" dxfId="78" priority="42" operator="equal">
      <formula>"Fait"</formula>
    </cfRule>
    <cfRule type="cellIs" dxfId="77" priority="43" operator="equal">
      <formula>"En cours"</formula>
    </cfRule>
    <cfRule type="cellIs" dxfId="76" priority="44" operator="equal">
      <formula>"À faire"</formula>
    </cfRule>
  </conditionalFormatting>
  <dataValidations count="9">
    <dataValidation type="list" allowBlank="1" showInputMessage="1" error="Choisissez une valeur dans la liste." promptTitle="Liste" prompt="Choisissez une valeur dans la liste déroulante." sqref="B11:B22" xr:uid="{00000000-0002-0000-0300-000000000000}">
      <formula1>"Automatisable,Augmentable,Irremplaçable"</formula1>
      <formula2>0</formula2>
    </dataValidation>
    <dataValidation type="list" allowBlank="1" showInputMessage="1" error="Choisissez une valeur dans la liste." promptTitle="Liste" prompt="Choisissez une valeur dans la liste déroulante." sqref="D11:D22" xr:uid="{00000000-0002-0000-0300-000001000000}">
      <formula1>"●,●●,●●●"</formula1>
      <formula2>0</formula2>
    </dataValidation>
    <dataValidation type="list" allowBlank="1" showInputMessage="1" error="Choisissez une valeur dans la liste." promptTitle="Liste" prompt="Choisissez une valeur dans la liste déroulante." sqref="B34" xr:uid="{00000000-0002-0000-0300-000002000000}">
      <formula1>"Plutôt des blocs,Plutôt un tissage"</formula1>
      <formula2>0</formula2>
    </dataValidation>
    <dataValidation type="list" allowBlank="1" showInputMessage="1" error="Choisissez une valeur dans la liste." promptTitle="Liste" prompt="Choisissez une valeur dans la liste déroulante." sqref="D43:D51" xr:uid="{00000000-0002-0000-0300-000003000000}">
      <formula1>"A,B,C"</formula1>
      <formula2>0</formula2>
    </dataValidation>
    <dataValidation type="list" allowBlank="1" showInputMessage="1" error="Choisissez une valeur dans la liste." promptTitle="Liste" prompt="Choisissez une valeur dans la liste déroulante." sqref="B59" xr:uid="{00000000-0002-0000-0300-000004000000}">
      <formula1>"A — spectateur,B — adaptateur,C — stratège"</formula1>
      <formula2>0</formula2>
    </dataValidation>
    <dataValidation type="list" allowBlank="1" showInputMessage="1" error="Choisissez une valeur dans la liste." promptTitle="Liste" prompt="Choisissez une valeur dans la liste déroulante." sqref="B80" xr:uid="{00000000-0002-0000-0300-000005000000}">
      <formula1>"Plutôt irremplaçables,Plutôt augmentables,Plutôt automatisables"</formula1>
      <formula2>0</formula2>
    </dataValidation>
    <dataValidation type="list" allowBlank="1" showInputMessage="1" error="Choisissez une valeur dans la liste." promptTitle="Liste" prompt="Choisissez une valeur dans la liste déroulante." sqref="B81" xr:uid="{00000000-0002-0000-0300-000006000000}">
      <formula1>"Spectateur (A),Adaptateur (B),Stratège (C)"</formula1>
      <formula2>0</formula2>
    </dataValidation>
    <dataValidation type="list" allowBlank="1" showInputMessage="1" error="Choisissez une valeur dans la liste." promptTitle="Liste" prompt="Choisissez une valeur dans la liste déroulante." sqref="B102" xr:uid="{00000000-0002-0000-0300-000007000000}">
      <formula1>"Porteur,Qui s’affaisse,Qui se polarise"</formula1>
      <formula2>0</formula2>
    </dataValidation>
    <dataValidation type="decimal" operator="greaterThanOrEqual" allowBlank="1" showErrorMessage="1" errorTitle="Heures" error="Un nombre d’heures par mois, ou rien." sqref="E11:E22" xr:uid="{00000000-0002-0000-0300-000008000000}">
      <formula1>0</formula1>
      <formula2>0</formula2>
    </dataValidation>
  </dataValidations>
  <printOptions horizontalCentered="1"/>
  <pageMargins left="0.5" right="0.5" top="0.6" bottom="0.6" header="0.25" footer="0.25"/>
  <pageSetup paperSize="9" scale="67" fitToHeight="0" orientation="portrait" horizontalDpi="300" verticalDpi="300" r:id="rId1"/>
  <headerFooter>
    <oddFooter>&amp;L&amp;8 &amp;K8A8A85IRREMPLAÇABLE · le cockpit&amp;R&amp;8 &amp;K8A8A85inovapolis.fr/le-livre   ·   page &amp;P / &amp;N</oddFooter>
  </headerFooter>
  <rowBreaks count="2" manualBreakCount="2">
    <brk id="35" max="4" man="1"/>
    <brk id="68"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C7BE8"/>
    <pageSetUpPr fitToPage="1"/>
  </sheetPr>
  <dimension ref="A1:AC103"/>
  <sheetViews>
    <sheetView showGridLines="0" view="pageBreakPreview" zoomScale="160" zoomScaleNormal="100" zoomScaleSheetLayoutView="160" workbookViewId="0">
      <pane ySplit="3" topLeftCell="A4" activePane="bottomLeft" state="frozen"/>
      <selection pane="bottomLeft" activeCell="B93" sqref="B93"/>
    </sheetView>
  </sheetViews>
  <sheetFormatPr baseColWidth="10" defaultColWidth="9.06640625" defaultRowHeight="14.25" x14ac:dyDescent="0.45"/>
  <cols>
    <col min="1" max="1" width="42" customWidth="1"/>
    <col min="2" max="2" width="38" customWidth="1"/>
    <col min="3" max="3" width="24" customWidth="1"/>
    <col min="4" max="4" width="16" customWidth="1"/>
    <col min="5" max="5" width="8" customWidth="1"/>
    <col min="6" max="23" width="13" hidden="1" customWidth="1"/>
    <col min="24" max="24" width="6" hidden="1" customWidth="1"/>
    <col min="25" max="28" width="13" hidden="1" customWidth="1"/>
  </cols>
  <sheetData>
    <row r="1" spans="1:29" ht="34.049999999999997" customHeight="1" x14ac:dyDescent="0.45">
      <c r="A1" s="78" t="s">
        <v>294</v>
      </c>
      <c r="B1" s="79"/>
      <c r="C1" s="79"/>
      <c r="D1" s="79"/>
      <c r="E1" s="79"/>
      <c r="F1" s="7"/>
      <c r="G1" s="7"/>
      <c r="H1" s="7"/>
      <c r="I1" s="7"/>
      <c r="J1" s="7"/>
      <c r="K1" s="7"/>
      <c r="L1" s="7"/>
      <c r="M1" s="7"/>
      <c r="N1" s="7"/>
      <c r="O1" s="7"/>
      <c r="P1" s="7"/>
      <c r="Q1" s="7"/>
      <c r="R1" s="7"/>
      <c r="S1" s="7"/>
      <c r="T1" s="7"/>
      <c r="U1" s="7"/>
      <c r="V1" s="7"/>
      <c r="W1" s="7"/>
      <c r="X1" s="7"/>
      <c r="Y1" s="7"/>
      <c r="Z1" s="7">
        <f>3+IF(OR(ISNUMBER(SEARCH("Changer de terrain",'2-Se situer'!B104)),ISNUMBER(SEARCH("Commencer par la preuve",'2-Se situer'!B104)),ISNUMBER(SEARCH("deux bouts",'2-Se situer'!B104))),1,0)</f>
        <v>3</v>
      </c>
      <c r="AA1" s="7"/>
      <c r="AB1" s="7"/>
      <c r="AC1" s="7"/>
    </row>
    <row r="2" spans="1:29" ht="27.75" customHeight="1" x14ac:dyDescent="0.45">
      <c r="A2" s="83" t="s">
        <v>295</v>
      </c>
      <c r="B2" s="84"/>
      <c r="C2" s="84"/>
      <c r="D2" s="84"/>
      <c r="E2" s="84"/>
      <c r="F2" s="7"/>
      <c r="G2" s="7"/>
      <c r="H2" s="7"/>
      <c r="I2" s="7"/>
      <c r="J2" s="7"/>
      <c r="K2" s="7"/>
      <c r="L2" s="7"/>
      <c r="M2" s="7"/>
      <c r="N2" s="7"/>
      <c r="O2" s="7"/>
      <c r="P2" s="7"/>
      <c r="Q2" s="7"/>
      <c r="R2" s="7"/>
      <c r="S2" s="7"/>
      <c r="T2" s="7"/>
      <c r="U2" s="7"/>
      <c r="V2" s="7"/>
      <c r="W2" s="7"/>
      <c r="X2" s="7"/>
      <c r="Y2" s="7"/>
      <c r="Z2" s="7">
        <f>Z5+Z27+Z47+Z68</f>
        <v>0</v>
      </c>
      <c r="AA2" s="7"/>
      <c r="AB2" s="7"/>
      <c r="AC2" s="7"/>
    </row>
    <row r="3" spans="1:29" ht="21.75" customHeight="1" x14ac:dyDescent="0.45">
      <c r="A3" s="20" t="str">
        <f>"Votre avancée : "&amp;Z2&amp;" geste"&amp;IF(Z2&gt;1,"s","")&amp;" sur "&amp;Z1</f>
        <v>Votre avancée : 0 geste sur 3</v>
      </c>
      <c r="B3" s="81">
        <f>IF(Z1=0,0,Z2/Z1)</f>
        <v>0</v>
      </c>
      <c r="C3" s="52"/>
      <c r="D3" s="52"/>
      <c r="E3" s="52"/>
      <c r="F3" s="7"/>
      <c r="G3" s="7"/>
      <c r="H3" s="7"/>
      <c r="I3" s="7"/>
      <c r="J3" s="7"/>
      <c r="K3" s="7"/>
      <c r="L3" s="7"/>
      <c r="M3" s="7"/>
      <c r="N3" s="7"/>
      <c r="O3" s="7"/>
      <c r="P3" s="7"/>
      <c r="Q3" s="7"/>
      <c r="R3" s="7"/>
      <c r="S3" s="7"/>
      <c r="T3" s="7"/>
      <c r="U3" s="7"/>
      <c r="V3" s="7"/>
      <c r="W3" s="7"/>
      <c r="X3" s="7"/>
      <c r="Y3" s="7"/>
      <c r="Z3" s="7"/>
      <c r="AA3" s="7"/>
      <c r="AB3" s="7"/>
      <c r="AC3" s="7"/>
    </row>
    <row r="4" spans="1:29" ht="24" customHeight="1" x14ac:dyDescent="0.45">
      <c r="A4" s="85" t="s">
        <v>296</v>
      </c>
      <c r="B4" s="63"/>
      <c r="C4" s="63"/>
      <c r="D4" s="63"/>
      <c r="E4" s="63"/>
      <c r="F4" s="7"/>
      <c r="G4" s="7"/>
      <c r="H4" s="7"/>
      <c r="I4" s="7"/>
      <c r="J4" s="7"/>
      <c r="K4" s="7"/>
      <c r="L4" s="7"/>
      <c r="M4" s="7"/>
      <c r="N4" s="7"/>
      <c r="O4" s="7"/>
      <c r="P4" s="7"/>
      <c r="Q4" s="7"/>
      <c r="R4" s="7"/>
      <c r="S4" s="7"/>
      <c r="T4" s="7"/>
      <c r="U4" s="7"/>
      <c r="V4" s="7"/>
      <c r="W4" s="7"/>
      <c r="X4" s="7"/>
      <c r="Y4" s="7"/>
      <c r="Z4" s="7"/>
      <c r="AA4" s="7"/>
      <c r="AB4" s="7"/>
      <c r="AC4" s="7"/>
    </row>
    <row r="5" spans="1:29" ht="25.5" customHeight="1" x14ac:dyDescent="0.45">
      <c r="A5" s="56" t="s">
        <v>297</v>
      </c>
      <c r="B5" s="57"/>
      <c r="C5" s="57"/>
      <c r="D5" s="57"/>
      <c r="E5" s="21" t="str">
        <f>IF(Y5=0,"",IF(X5=0,"À faire",IF(X5&lt;Y5,"En cours","Fait")))</f>
        <v>À faire</v>
      </c>
      <c r="F5" s="7"/>
      <c r="G5" s="7"/>
      <c r="H5" s="7"/>
      <c r="I5" s="7"/>
      <c r="J5" s="7"/>
      <c r="K5" s="7"/>
      <c r="L5" s="7"/>
      <c r="M5" s="7"/>
      <c r="N5" s="7"/>
      <c r="O5" s="7"/>
      <c r="P5" s="7"/>
      <c r="Q5" s="7"/>
      <c r="R5" s="7"/>
      <c r="S5" s="7"/>
      <c r="T5" s="7"/>
      <c r="U5" s="7"/>
      <c r="V5" s="7"/>
      <c r="W5" s="7"/>
      <c r="X5" s="7">
        <f>--(TRIM(B10)&lt;&gt;TRIM(Q10))+--(TRIM(B11)&lt;&gt;TRIM(Q11))+--(TRIM(B12)&lt;&gt;TRIM(Q12))+--(TRIM(B13)&lt;&gt;TRIM(Q13))+--(TRIM(B15)&lt;&gt;TRIM(Q15))+--(TRIM(B16)&lt;&gt;TRIM(Q16))+--(TRIM(B17)&lt;&gt;TRIM(Q17))+--(TRIM(B18)&lt;&gt;TRIM(Q18))</f>
        <v>0</v>
      </c>
      <c r="Y5" s="7">
        <v>8</v>
      </c>
      <c r="Z5" s="7">
        <f>IF(E5="Fait",1,0)</f>
        <v>0</v>
      </c>
      <c r="AA5" s="7"/>
      <c r="AB5" s="7"/>
      <c r="AC5" s="7"/>
    </row>
    <row r="6" spans="1:29" ht="30" customHeight="1" x14ac:dyDescent="0.45">
      <c r="A6" s="22" t="s">
        <v>117</v>
      </c>
      <c r="B6" s="77" t="s">
        <v>298</v>
      </c>
      <c r="C6" s="52"/>
      <c r="D6" s="52"/>
      <c r="E6" s="52"/>
      <c r="F6" s="7"/>
      <c r="G6" s="7"/>
      <c r="H6" s="7"/>
      <c r="I6" s="7"/>
      <c r="J6" s="7"/>
      <c r="K6" s="7"/>
      <c r="L6" s="7"/>
      <c r="M6" s="7"/>
      <c r="N6" s="7"/>
      <c r="O6" s="7"/>
      <c r="P6" s="7"/>
      <c r="Q6" s="7"/>
      <c r="R6" s="7"/>
      <c r="S6" s="7"/>
      <c r="T6" s="7"/>
      <c r="U6" s="7"/>
      <c r="V6" s="7"/>
      <c r="W6" s="7"/>
      <c r="X6" s="7"/>
      <c r="Y6" s="7"/>
      <c r="Z6" s="7"/>
      <c r="AA6" s="7"/>
      <c r="AB6" s="7"/>
      <c r="AC6" s="7"/>
    </row>
    <row r="7" spans="1:29" ht="27.75" customHeight="1" x14ac:dyDescent="0.45">
      <c r="A7" s="22" t="s">
        <v>119</v>
      </c>
      <c r="B7" s="80" t="s">
        <v>299</v>
      </c>
      <c r="C7" s="52"/>
      <c r="D7" s="52"/>
      <c r="E7" s="52"/>
      <c r="F7" s="7"/>
      <c r="G7" s="7"/>
      <c r="H7" s="7"/>
      <c r="I7" s="7"/>
      <c r="J7" s="7"/>
      <c r="K7" s="7"/>
      <c r="L7" s="7"/>
      <c r="M7" s="7"/>
      <c r="N7" s="7"/>
      <c r="O7" s="7"/>
      <c r="P7" s="7"/>
      <c r="Q7" s="7"/>
      <c r="R7" s="7"/>
      <c r="S7" s="7"/>
      <c r="T7" s="7"/>
      <c r="U7" s="7"/>
      <c r="V7" s="7"/>
      <c r="W7" s="7"/>
      <c r="X7" s="7"/>
      <c r="Y7" s="7"/>
      <c r="Z7" s="7"/>
      <c r="AA7" s="7"/>
      <c r="AB7" s="7"/>
      <c r="AC7" s="7"/>
    </row>
    <row r="8" spans="1:29" ht="15.75" customHeight="1" x14ac:dyDescent="0.45">
      <c r="A8" s="7"/>
      <c r="B8" s="7"/>
      <c r="C8" s="7"/>
      <c r="D8" s="7"/>
      <c r="E8" s="7"/>
      <c r="F8" s="7"/>
      <c r="G8" s="7"/>
      <c r="H8" s="7"/>
      <c r="I8" s="7"/>
      <c r="J8" s="7"/>
      <c r="K8" s="7"/>
      <c r="L8" s="7"/>
      <c r="M8" s="7"/>
      <c r="N8" s="7"/>
      <c r="O8" s="7"/>
      <c r="P8" s="7"/>
      <c r="Q8" s="7"/>
      <c r="R8" s="7"/>
      <c r="S8" s="7"/>
      <c r="T8" s="7"/>
      <c r="U8" s="7"/>
      <c r="V8" s="7"/>
      <c r="W8" s="7"/>
      <c r="X8" s="7"/>
      <c r="Y8" s="7"/>
      <c r="Z8" s="7"/>
      <c r="AA8" s="7"/>
      <c r="AB8" s="7"/>
      <c r="AC8" s="7"/>
    </row>
    <row r="9" spans="1:29" ht="15.75" customHeight="1" x14ac:dyDescent="0.45">
      <c r="A9" s="82" t="s">
        <v>121</v>
      </c>
      <c r="B9" s="52"/>
      <c r="C9" s="52"/>
      <c r="D9" s="52"/>
      <c r="E9" s="52"/>
      <c r="F9" s="7"/>
      <c r="G9" s="7"/>
      <c r="H9" s="7"/>
      <c r="I9" s="7"/>
      <c r="J9" s="7"/>
      <c r="K9" s="7"/>
      <c r="L9" s="7"/>
      <c r="M9" s="7"/>
      <c r="N9" s="7"/>
      <c r="O9" s="7"/>
      <c r="P9" s="7"/>
      <c r="Q9" s="7"/>
      <c r="R9" s="7"/>
      <c r="S9" s="7"/>
      <c r="T9" s="7"/>
      <c r="U9" s="7"/>
      <c r="V9" s="7"/>
      <c r="W9" s="7"/>
      <c r="X9" s="7"/>
      <c r="Y9" s="7"/>
      <c r="Z9" s="7"/>
      <c r="AA9" s="7"/>
      <c r="AB9" s="7"/>
      <c r="AC9" s="7"/>
    </row>
    <row r="10" spans="1:29" ht="19.5" customHeight="1" x14ac:dyDescent="0.45">
      <c r="A10" s="23" t="s">
        <v>300</v>
      </c>
      <c r="B10" s="74" t="s">
        <v>301</v>
      </c>
      <c r="C10" s="75"/>
      <c r="D10" s="75"/>
      <c r="E10" s="24" t="str">
        <f>IF(AND(B10&lt;&gt;"",B10&lt;&gt;Q10),"✔","")</f>
        <v/>
      </c>
      <c r="F10" s="7"/>
      <c r="G10" s="7"/>
      <c r="H10" s="7"/>
      <c r="I10" s="7"/>
      <c r="J10" s="7"/>
      <c r="K10" s="7"/>
      <c r="L10" s="7"/>
      <c r="M10" s="7"/>
      <c r="N10" s="7"/>
      <c r="O10" s="7"/>
      <c r="P10" s="7"/>
      <c r="Q10" s="7" t="s">
        <v>301</v>
      </c>
      <c r="R10" s="7"/>
      <c r="S10" s="7"/>
      <c r="T10" s="7"/>
      <c r="U10" s="7"/>
      <c r="V10" s="7"/>
      <c r="W10" s="7"/>
      <c r="X10" s="7"/>
      <c r="Y10" s="7"/>
      <c r="Z10" s="7"/>
      <c r="AA10" s="7"/>
      <c r="AB10" s="7"/>
      <c r="AC10" s="7"/>
    </row>
    <row r="11" spans="1:29" ht="19.5" customHeight="1" x14ac:dyDescent="0.45">
      <c r="A11" s="23" t="s">
        <v>302</v>
      </c>
      <c r="B11" s="74"/>
      <c r="C11" s="75"/>
      <c r="D11" s="75"/>
      <c r="E11" s="24" t="str">
        <f>IF(AND(B11&lt;&gt;"",B11&lt;&gt;Q11),"✔","")</f>
        <v/>
      </c>
      <c r="F11" s="7"/>
      <c r="G11" s="7"/>
      <c r="H11" s="7"/>
      <c r="I11" s="7"/>
      <c r="J11" s="7"/>
      <c r="K11" s="7"/>
      <c r="L11" s="7"/>
      <c r="M11" s="7"/>
      <c r="N11" s="7"/>
      <c r="O11" s="7"/>
      <c r="P11" s="7"/>
      <c r="Q11" s="7"/>
      <c r="R11" s="7"/>
      <c r="S11" s="7"/>
      <c r="T11" s="7"/>
      <c r="U11" s="7"/>
      <c r="V11" s="7"/>
      <c r="W11" s="7"/>
      <c r="X11" s="7"/>
      <c r="Y11" s="7"/>
      <c r="Z11" s="7"/>
      <c r="AA11" s="7"/>
      <c r="AB11" s="7"/>
      <c r="AC11" s="7"/>
    </row>
    <row r="12" spans="1:29" ht="19.5" customHeight="1" x14ac:dyDescent="0.45">
      <c r="A12" s="23" t="s">
        <v>303</v>
      </c>
      <c r="B12" s="74"/>
      <c r="C12" s="75"/>
      <c r="D12" s="75"/>
      <c r="E12" s="24" t="str">
        <f>IF(AND(B12&lt;&gt;"",B12&lt;&gt;Q12),"✔","")</f>
        <v/>
      </c>
      <c r="F12" s="7"/>
      <c r="G12" s="7"/>
      <c r="H12" s="7"/>
      <c r="I12" s="7"/>
      <c r="J12" s="7"/>
      <c r="K12" s="7"/>
      <c r="L12" s="7"/>
      <c r="M12" s="7"/>
      <c r="N12" s="7"/>
      <c r="O12" s="7"/>
      <c r="P12" s="7"/>
      <c r="Q12" s="7"/>
      <c r="R12" s="7"/>
      <c r="S12" s="7"/>
      <c r="T12" s="7"/>
      <c r="U12" s="7"/>
      <c r="V12" s="7"/>
      <c r="W12" s="7"/>
      <c r="X12" s="7"/>
      <c r="Y12" s="7"/>
      <c r="Z12" s="7"/>
      <c r="AA12" s="7"/>
      <c r="AB12" s="7"/>
      <c r="AC12" s="7"/>
    </row>
    <row r="13" spans="1:29" ht="19.5" customHeight="1" x14ac:dyDescent="0.45">
      <c r="A13" s="23" t="s">
        <v>304</v>
      </c>
      <c r="B13" s="74"/>
      <c r="C13" s="75"/>
      <c r="D13" s="75"/>
      <c r="E13" s="24" t="str">
        <f>IF(AND(B13&lt;&gt;"",B13&lt;&gt;Q13),"✔","")</f>
        <v/>
      </c>
      <c r="F13" s="7"/>
      <c r="G13" s="7"/>
      <c r="H13" s="7"/>
      <c r="I13" s="7"/>
      <c r="J13" s="7"/>
      <c r="K13" s="7"/>
      <c r="L13" s="7"/>
      <c r="M13" s="7"/>
      <c r="N13" s="7"/>
      <c r="O13" s="7"/>
      <c r="P13" s="7"/>
      <c r="Q13" s="7"/>
      <c r="R13" s="7"/>
      <c r="S13" s="7"/>
      <c r="T13" s="7"/>
      <c r="U13" s="7"/>
      <c r="V13" s="7"/>
      <c r="W13" s="7"/>
      <c r="X13" s="7"/>
      <c r="Y13" s="7"/>
      <c r="Z13" s="7"/>
      <c r="AA13" s="7"/>
      <c r="AB13" s="7"/>
      <c r="AC13" s="7"/>
    </row>
    <row r="14" spans="1:29" ht="14.25" customHeight="1" x14ac:dyDescent="0.45">
      <c r="A14" s="33" t="s">
        <v>305</v>
      </c>
      <c r="B14" s="80" t="str">
        <f>IF(COUNTA(B11:B13)&lt;3,"",IF(COUNTIF(B11:B13,"Oui")=3,"Confiez, sans culpabilité.","Gardez-la encore : elle n’a pas fini son travail sur vous."))</f>
        <v/>
      </c>
      <c r="C14" s="52"/>
      <c r="D14" s="52"/>
      <c r="E14" s="52"/>
      <c r="F14" s="7"/>
      <c r="G14" s="7"/>
      <c r="H14" s="7"/>
      <c r="I14" s="7"/>
      <c r="J14" s="7"/>
      <c r="K14" s="7"/>
      <c r="L14" s="7"/>
      <c r="M14" s="7"/>
      <c r="N14" s="7"/>
      <c r="O14" s="7"/>
      <c r="P14" s="7"/>
      <c r="Q14" s="7"/>
      <c r="R14" s="7"/>
      <c r="S14" s="7"/>
      <c r="T14" s="7"/>
      <c r="U14" s="7"/>
      <c r="V14" s="7"/>
      <c r="W14" s="7"/>
      <c r="X14" s="7"/>
      <c r="Y14" s="7"/>
      <c r="Z14" s="7"/>
      <c r="AA14" s="7"/>
      <c r="AB14" s="7"/>
      <c r="AC14" s="7"/>
    </row>
    <row r="15" spans="1:29" ht="27.75" customHeight="1" x14ac:dyDescent="0.45">
      <c r="A15" s="23" t="s">
        <v>306</v>
      </c>
      <c r="B15" s="74" t="s">
        <v>307</v>
      </c>
      <c r="C15" s="75"/>
      <c r="D15" s="75"/>
      <c r="E15" s="24" t="str">
        <f>IF(AND(B15&lt;&gt;"",B15&lt;&gt;Q15),"✔","")</f>
        <v/>
      </c>
      <c r="F15" s="7"/>
      <c r="G15" s="7"/>
      <c r="H15" s="7"/>
      <c r="I15" s="7"/>
      <c r="J15" s="7"/>
      <c r="K15" s="7"/>
      <c r="L15" s="7"/>
      <c r="M15" s="7"/>
      <c r="N15" s="7"/>
      <c r="O15" s="7"/>
      <c r="P15" s="7"/>
      <c r="Q15" s="7" t="s">
        <v>307</v>
      </c>
      <c r="R15" s="7"/>
      <c r="S15" s="7"/>
      <c r="T15" s="7"/>
      <c r="U15" s="7"/>
      <c r="V15" s="7"/>
      <c r="W15" s="7"/>
      <c r="X15" s="7"/>
      <c r="Y15" s="7"/>
      <c r="Z15" s="7"/>
      <c r="AA15" s="7"/>
      <c r="AB15" s="7"/>
      <c r="AC15" s="7"/>
    </row>
    <row r="16" spans="1:29" ht="27.75" customHeight="1" x14ac:dyDescent="0.45">
      <c r="A16" s="23" t="s">
        <v>308</v>
      </c>
      <c r="B16" s="74" t="s">
        <v>309</v>
      </c>
      <c r="C16" s="75"/>
      <c r="D16" s="75"/>
      <c r="E16" s="24" t="str">
        <f>IF(AND(B16&lt;&gt;"",B16&lt;&gt;Q16),"✔","")</f>
        <v/>
      </c>
      <c r="F16" s="7"/>
      <c r="G16" s="7"/>
      <c r="H16" s="7"/>
      <c r="I16" s="7"/>
      <c r="J16" s="7"/>
      <c r="K16" s="7"/>
      <c r="L16" s="7"/>
      <c r="M16" s="7"/>
      <c r="N16" s="7"/>
      <c r="O16" s="7"/>
      <c r="P16" s="7"/>
      <c r="Q16" s="7" t="s">
        <v>309</v>
      </c>
      <c r="R16" s="7"/>
      <c r="S16" s="7"/>
      <c r="T16" s="7"/>
      <c r="U16" s="7"/>
      <c r="V16" s="7"/>
      <c r="W16" s="7"/>
      <c r="X16" s="7"/>
      <c r="Y16" s="7"/>
      <c r="Z16" s="7"/>
      <c r="AA16" s="7"/>
      <c r="AB16" s="7"/>
      <c r="AC16" s="7"/>
    </row>
    <row r="17" spans="1:29" ht="25.5" x14ac:dyDescent="0.45">
      <c r="A17" s="23" t="s">
        <v>310</v>
      </c>
      <c r="B17" s="74" t="s">
        <v>311</v>
      </c>
      <c r="C17" s="75"/>
      <c r="D17" s="75"/>
      <c r="E17" s="24" t="str">
        <f>IF(AND(B17&lt;&gt;"",B17&lt;&gt;Q17),"✔","")</f>
        <v/>
      </c>
      <c r="F17" s="7"/>
      <c r="G17" s="7"/>
      <c r="H17" s="7"/>
      <c r="I17" s="7"/>
      <c r="J17" s="7"/>
      <c r="K17" s="7"/>
      <c r="L17" s="7"/>
      <c r="M17" s="7"/>
      <c r="N17" s="7"/>
      <c r="O17" s="7"/>
      <c r="P17" s="7"/>
      <c r="Q17" s="7" t="s">
        <v>311</v>
      </c>
      <c r="R17" s="7"/>
      <c r="S17" s="7"/>
      <c r="T17" s="7"/>
      <c r="U17" s="7"/>
      <c r="V17" s="7"/>
      <c r="W17" s="7"/>
      <c r="X17" s="7"/>
      <c r="Y17" s="7"/>
      <c r="Z17" s="7"/>
      <c r="AA17" s="7"/>
      <c r="AB17" s="7"/>
      <c r="AC17" s="7"/>
    </row>
    <row r="18" spans="1:29" ht="27.75" customHeight="1" x14ac:dyDescent="0.45">
      <c r="A18" s="23" t="s">
        <v>312</v>
      </c>
      <c r="B18" s="74" t="s">
        <v>313</v>
      </c>
      <c r="C18" s="75"/>
      <c r="D18" s="75"/>
      <c r="E18" s="24" t="str">
        <f>IF(AND(B18&lt;&gt;"",B18&lt;&gt;Q18),"✔","")</f>
        <v/>
      </c>
      <c r="F18" s="7"/>
      <c r="G18" s="7"/>
      <c r="H18" s="7"/>
      <c r="I18" s="7"/>
      <c r="J18" s="7"/>
      <c r="K18" s="7"/>
      <c r="L18" s="7"/>
      <c r="M18" s="7"/>
      <c r="N18" s="7"/>
      <c r="O18" s="7"/>
      <c r="P18" s="7"/>
      <c r="Q18" s="7" t="s">
        <v>313</v>
      </c>
      <c r="R18" s="7"/>
      <c r="S18" s="7"/>
      <c r="T18" s="7"/>
      <c r="U18" s="7"/>
      <c r="V18" s="7"/>
      <c r="W18" s="7"/>
      <c r="X18" s="7"/>
      <c r="Y18" s="7"/>
      <c r="Z18" s="7"/>
      <c r="AA18" s="7"/>
      <c r="AB18" s="7"/>
      <c r="AC18" s="7"/>
    </row>
    <row r="19" spans="1:29" ht="25.5" customHeight="1" x14ac:dyDescent="0.45">
      <c r="A19" s="53" t="s">
        <v>314</v>
      </c>
      <c r="B19" s="52"/>
      <c r="C19" s="52"/>
      <c r="D19" s="52"/>
      <c r="E19" s="52"/>
      <c r="F19" s="7"/>
      <c r="G19" s="7"/>
      <c r="H19" s="7"/>
      <c r="I19" s="7"/>
      <c r="J19" s="7"/>
      <c r="K19" s="7"/>
      <c r="L19" s="7"/>
      <c r="M19" s="7"/>
      <c r="N19" s="7"/>
      <c r="O19" s="7"/>
      <c r="P19" s="7"/>
      <c r="Q19" s="7"/>
      <c r="R19" s="7"/>
      <c r="S19" s="7"/>
      <c r="T19" s="7"/>
      <c r="U19" s="7"/>
      <c r="V19" s="7"/>
      <c r="W19" s="7"/>
      <c r="X19" s="7"/>
      <c r="Y19" s="7"/>
      <c r="Z19" s="7"/>
      <c r="AA19" s="7"/>
      <c r="AB19" s="7"/>
      <c r="AC19" s="7"/>
    </row>
    <row r="20" spans="1:29" ht="14.25" customHeight="1" x14ac:dyDescent="0.4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row>
    <row r="21" spans="1:29" ht="18" customHeight="1" x14ac:dyDescent="0.45">
      <c r="A21" s="76" t="s">
        <v>315</v>
      </c>
      <c r="B21" s="52"/>
      <c r="C21" s="52"/>
      <c r="D21" s="52"/>
      <c r="E21" s="52"/>
      <c r="F21" s="7"/>
      <c r="G21" s="7"/>
      <c r="H21" s="7"/>
      <c r="I21" s="7"/>
      <c r="J21" s="7"/>
      <c r="K21" s="7"/>
      <c r="L21" s="7"/>
      <c r="M21" s="7"/>
      <c r="N21" s="7"/>
      <c r="O21" s="7"/>
      <c r="P21" s="7"/>
      <c r="Q21" s="7"/>
      <c r="R21" s="7"/>
      <c r="S21" s="7"/>
      <c r="T21" s="7"/>
      <c r="U21" s="7"/>
      <c r="V21" s="7"/>
      <c r="W21" s="7"/>
      <c r="X21" s="7"/>
      <c r="Y21" s="7"/>
      <c r="Z21" s="7"/>
      <c r="AA21" s="7"/>
      <c r="AB21" s="7"/>
      <c r="AC21" s="7"/>
    </row>
    <row r="22" spans="1:29" ht="25.5" customHeight="1" x14ac:dyDescent="0.45">
      <c r="A22" s="53" t="s">
        <v>316</v>
      </c>
      <c r="B22" s="52"/>
      <c r="C22" s="52"/>
      <c r="D22" s="52"/>
      <c r="E22" s="52"/>
      <c r="F22" s="7"/>
      <c r="G22" s="7"/>
      <c r="H22" s="7"/>
      <c r="I22" s="7"/>
      <c r="J22" s="7"/>
      <c r="K22" s="7"/>
      <c r="L22" s="7"/>
      <c r="M22" s="7"/>
      <c r="N22" s="7"/>
      <c r="O22" s="7"/>
      <c r="P22" s="7"/>
      <c r="Q22" s="7"/>
      <c r="R22" s="7"/>
      <c r="S22" s="7"/>
      <c r="T22" s="7"/>
      <c r="U22" s="7"/>
      <c r="V22" s="7"/>
      <c r="W22" s="7"/>
      <c r="X22" s="7"/>
      <c r="Y22" s="7"/>
      <c r="Z22" s="7"/>
      <c r="AA22" s="7"/>
      <c r="AB22" s="7"/>
      <c r="AC22" s="7"/>
    </row>
    <row r="23" spans="1:29" ht="27.75" customHeight="1" x14ac:dyDescent="0.45">
      <c r="A23" s="23" t="s">
        <v>317</v>
      </c>
      <c r="B23" s="74" t="s">
        <v>318</v>
      </c>
      <c r="C23" s="75"/>
      <c r="D23" s="75"/>
      <c r="E23" s="24" t="str">
        <f>IF(AND(B23&lt;&gt;"",B23&lt;&gt;Q23),"✔","")</f>
        <v/>
      </c>
      <c r="F23" s="7"/>
      <c r="G23" s="7"/>
      <c r="H23" s="7"/>
      <c r="I23" s="7"/>
      <c r="J23" s="7"/>
      <c r="K23" s="7"/>
      <c r="L23" s="7"/>
      <c r="M23" s="7"/>
      <c r="N23" s="7"/>
      <c r="O23" s="7"/>
      <c r="P23" s="7"/>
      <c r="Q23" s="7" t="s">
        <v>318</v>
      </c>
      <c r="R23" s="7"/>
      <c r="S23" s="7"/>
      <c r="T23" s="7"/>
      <c r="U23" s="7"/>
      <c r="V23" s="7"/>
      <c r="W23" s="7"/>
      <c r="X23" s="7"/>
      <c r="Y23" s="7"/>
      <c r="Z23" s="7"/>
      <c r="AA23" s="7"/>
      <c r="AB23" s="7"/>
      <c r="AC23" s="7"/>
    </row>
    <row r="24" spans="1:29" ht="27.75" customHeight="1" x14ac:dyDescent="0.45">
      <c r="A24" s="23" t="s">
        <v>319</v>
      </c>
      <c r="B24" s="74" t="s">
        <v>320</v>
      </c>
      <c r="C24" s="75"/>
      <c r="D24" s="75"/>
      <c r="E24" s="24" t="str">
        <f>IF(AND(B24&lt;&gt;"",B24&lt;&gt;Q24),"✔","")</f>
        <v/>
      </c>
      <c r="F24" s="7"/>
      <c r="G24" s="7"/>
      <c r="H24" s="7"/>
      <c r="I24" s="7"/>
      <c r="J24" s="7"/>
      <c r="K24" s="7"/>
      <c r="L24" s="7"/>
      <c r="M24" s="7"/>
      <c r="N24" s="7"/>
      <c r="O24" s="7"/>
      <c r="P24" s="7"/>
      <c r="Q24" s="7" t="s">
        <v>320</v>
      </c>
      <c r="R24" s="7"/>
      <c r="S24" s="7"/>
      <c r="T24" s="7"/>
      <c r="U24" s="7"/>
      <c r="V24" s="7"/>
      <c r="W24" s="7"/>
      <c r="X24" s="7"/>
      <c r="Y24" s="7"/>
      <c r="Z24" s="7"/>
      <c r="AA24" s="7"/>
      <c r="AB24" s="7"/>
      <c r="AC24" s="7"/>
    </row>
    <row r="25" spans="1:29" ht="14.25" customHeight="1" x14ac:dyDescent="0.4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row>
    <row r="26" spans="1:29" ht="14.25" customHeight="1" x14ac:dyDescent="0.4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row>
    <row r="27" spans="1:29" ht="25.5" customHeight="1" x14ac:dyDescent="0.45">
      <c r="A27" s="56" t="s">
        <v>321</v>
      </c>
      <c r="B27" s="57"/>
      <c r="C27" s="57"/>
      <c r="D27" s="57"/>
      <c r="E27" s="21" t="str">
        <f>IF(Y27=0,"",IF(X27=0,"À faire",IF(X27&lt;Y27,"En cours","Fait")))</f>
        <v>À faire</v>
      </c>
      <c r="F27" s="7"/>
      <c r="G27" s="7"/>
      <c r="H27" s="7"/>
      <c r="I27" s="7"/>
      <c r="J27" s="7"/>
      <c r="K27" s="7"/>
      <c r="L27" s="7"/>
      <c r="M27" s="7"/>
      <c r="N27" s="7"/>
      <c r="O27" s="7"/>
      <c r="P27" s="7"/>
      <c r="Q27" s="7"/>
      <c r="R27" s="7"/>
      <c r="S27" s="7"/>
      <c r="T27" s="7"/>
      <c r="U27" s="7"/>
      <c r="V27" s="7"/>
      <c r="W27" s="7"/>
      <c r="X27" s="7">
        <f>--(TRIM(B32)&lt;&gt;TRIM(Q32))+--(TRIM(B33)&lt;&gt;TRIM(Q33))+--(TRIM(B34)&lt;&gt;TRIM(Q34))+--(TRIM(B35)&lt;&gt;TRIM(Q35))+--(TRIM(B36)&lt;&gt;TRIM(Q36))+--(TRIM(B37)&lt;&gt;TRIM(Q37))</f>
        <v>0</v>
      </c>
      <c r="Y27" s="7">
        <v>6</v>
      </c>
      <c r="Z27" s="7">
        <f>IF(E27="Fait",1,0)</f>
        <v>0</v>
      </c>
      <c r="AA27" s="7"/>
      <c r="AB27" s="7"/>
      <c r="AC27" s="7"/>
    </row>
    <row r="28" spans="1:29" ht="30" customHeight="1" x14ac:dyDescent="0.45">
      <c r="A28" s="22" t="s">
        <v>117</v>
      </c>
      <c r="B28" s="77" t="s">
        <v>322</v>
      </c>
      <c r="C28" s="52"/>
      <c r="D28" s="52"/>
      <c r="E28" s="52"/>
      <c r="F28" s="7"/>
      <c r="G28" s="7"/>
      <c r="H28" s="7"/>
      <c r="I28" s="7"/>
      <c r="J28" s="7"/>
      <c r="K28" s="7"/>
      <c r="L28" s="7"/>
      <c r="M28" s="7"/>
      <c r="N28" s="7"/>
      <c r="O28" s="7"/>
      <c r="P28" s="7"/>
      <c r="Q28" s="7"/>
      <c r="R28" s="7"/>
      <c r="S28" s="7"/>
      <c r="T28" s="7"/>
      <c r="U28" s="7"/>
      <c r="V28" s="7"/>
      <c r="W28" s="7"/>
      <c r="X28" s="7"/>
      <c r="Y28" s="7"/>
      <c r="Z28" s="7"/>
      <c r="AA28" s="7"/>
      <c r="AB28" s="7"/>
      <c r="AC28" s="7"/>
    </row>
    <row r="29" spans="1:29" ht="19.5" customHeight="1" x14ac:dyDescent="0.45">
      <c r="A29" s="22" t="s">
        <v>119</v>
      </c>
      <c r="B29" s="80" t="s">
        <v>323</v>
      </c>
      <c r="C29" s="52"/>
      <c r="D29" s="52"/>
      <c r="E29" s="52"/>
      <c r="F29" s="7"/>
      <c r="G29" s="7"/>
      <c r="H29" s="7"/>
      <c r="I29" s="7"/>
      <c r="J29" s="7"/>
      <c r="K29" s="7"/>
      <c r="L29" s="7"/>
      <c r="M29" s="7"/>
      <c r="N29" s="7"/>
      <c r="O29" s="7"/>
      <c r="P29" s="7"/>
      <c r="Q29" s="7"/>
      <c r="R29" s="7"/>
      <c r="S29" s="7"/>
      <c r="T29" s="7"/>
      <c r="U29" s="7"/>
      <c r="V29" s="7"/>
      <c r="W29" s="7"/>
      <c r="X29" s="7"/>
      <c r="Y29" s="7"/>
      <c r="Z29" s="7"/>
      <c r="AA29" s="7"/>
      <c r="AB29" s="7"/>
      <c r="AC29" s="7"/>
    </row>
    <row r="30" spans="1:29" ht="14.25" customHeight="1" x14ac:dyDescent="0.4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row>
    <row r="31" spans="1:29" ht="15.75" customHeight="1" x14ac:dyDescent="0.45">
      <c r="A31" s="82" t="s">
        <v>121</v>
      </c>
      <c r="B31" s="52"/>
      <c r="C31" s="52"/>
      <c r="D31" s="52"/>
      <c r="E31" s="52"/>
      <c r="F31" s="7"/>
      <c r="G31" s="7"/>
      <c r="H31" s="7"/>
      <c r="I31" s="7"/>
      <c r="J31" s="7"/>
      <c r="K31" s="7"/>
      <c r="L31" s="7"/>
      <c r="M31" s="7"/>
      <c r="N31" s="7"/>
      <c r="O31" s="7"/>
      <c r="P31" s="7"/>
      <c r="Q31" s="7"/>
      <c r="R31" s="7"/>
      <c r="S31" s="7"/>
      <c r="T31" s="7"/>
      <c r="U31" s="7"/>
      <c r="V31" s="7"/>
      <c r="W31" s="7"/>
      <c r="X31" s="7"/>
      <c r="Y31" s="7"/>
      <c r="Z31" s="7"/>
      <c r="AA31" s="7"/>
      <c r="AB31" s="7"/>
      <c r="AC31" s="7"/>
    </row>
    <row r="32" spans="1:29" ht="19.5" customHeight="1" x14ac:dyDescent="0.45">
      <c r="A32" s="23" t="s">
        <v>324</v>
      </c>
      <c r="B32" s="74" t="s">
        <v>325</v>
      </c>
      <c r="C32" s="75"/>
      <c r="D32" s="75"/>
      <c r="E32" s="24" t="str">
        <f t="shared" ref="E32:E37" si="0">IF(AND(B32&lt;&gt;"",B32&lt;&gt;Q32),"✔","")</f>
        <v/>
      </c>
      <c r="F32" s="7"/>
      <c r="G32" s="7"/>
      <c r="H32" s="7"/>
      <c r="I32" s="7"/>
      <c r="J32" s="7"/>
      <c r="K32" s="7"/>
      <c r="L32" s="7"/>
      <c r="M32" s="7"/>
      <c r="N32" s="7"/>
      <c r="O32" s="7"/>
      <c r="P32" s="7"/>
      <c r="Q32" s="7" t="s">
        <v>325</v>
      </c>
      <c r="R32" s="7"/>
      <c r="S32" s="7"/>
      <c r="T32" s="7"/>
      <c r="U32" s="7"/>
      <c r="V32" s="7"/>
      <c r="W32" s="7"/>
      <c r="X32" s="7"/>
      <c r="Y32" s="7"/>
      <c r="Z32" s="7"/>
      <c r="AA32" s="7"/>
      <c r="AB32" s="7"/>
      <c r="AC32" s="7"/>
    </row>
    <row r="33" spans="1:29" ht="19.5" customHeight="1" x14ac:dyDescent="0.45">
      <c r="A33" s="23" t="s">
        <v>326</v>
      </c>
      <c r="B33" s="74" t="s">
        <v>327</v>
      </c>
      <c r="C33" s="75"/>
      <c r="D33" s="75"/>
      <c r="E33" s="24" t="str">
        <f t="shared" si="0"/>
        <v/>
      </c>
      <c r="F33" s="7"/>
      <c r="G33" s="7"/>
      <c r="H33" s="7"/>
      <c r="I33" s="7"/>
      <c r="J33" s="7"/>
      <c r="K33" s="7"/>
      <c r="L33" s="7"/>
      <c r="M33" s="7"/>
      <c r="N33" s="7"/>
      <c r="O33" s="7"/>
      <c r="P33" s="7"/>
      <c r="Q33" s="7" t="s">
        <v>327</v>
      </c>
      <c r="R33" s="7"/>
      <c r="S33" s="7"/>
      <c r="T33" s="7"/>
      <c r="U33" s="7"/>
      <c r="V33" s="7"/>
      <c r="W33" s="7"/>
      <c r="X33" s="7"/>
      <c r="Y33" s="7"/>
      <c r="Z33" s="7"/>
      <c r="AA33" s="7"/>
      <c r="AB33" s="7"/>
      <c r="AC33" s="7"/>
    </row>
    <row r="34" spans="1:29" ht="19.5" customHeight="1" x14ac:dyDescent="0.45">
      <c r="A34" s="23" t="s">
        <v>328</v>
      </c>
      <c r="B34" s="74" t="s">
        <v>329</v>
      </c>
      <c r="C34" s="75"/>
      <c r="D34" s="75"/>
      <c r="E34" s="24" t="str">
        <f t="shared" si="0"/>
        <v/>
      </c>
      <c r="F34" s="7"/>
      <c r="G34" s="7"/>
      <c r="H34" s="7"/>
      <c r="I34" s="7"/>
      <c r="J34" s="7"/>
      <c r="K34" s="7"/>
      <c r="L34" s="7"/>
      <c r="M34" s="7"/>
      <c r="N34" s="7"/>
      <c r="O34" s="7"/>
      <c r="P34" s="7"/>
      <c r="Q34" s="7" t="s">
        <v>329</v>
      </c>
      <c r="R34" s="7"/>
      <c r="S34" s="7"/>
      <c r="T34" s="7"/>
      <c r="U34" s="7"/>
      <c r="V34" s="7"/>
      <c r="W34" s="7"/>
      <c r="X34" s="7"/>
      <c r="Y34" s="7"/>
      <c r="Z34" s="7"/>
      <c r="AA34" s="7"/>
      <c r="AB34" s="7"/>
      <c r="AC34" s="7"/>
    </row>
    <row r="35" spans="1:29" ht="19.5" customHeight="1" x14ac:dyDescent="0.45">
      <c r="A35" s="23" t="s">
        <v>330</v>
      </c>
      <c r="B35" s="74" t="s">
        <v>331</v>
      </c>
      <c r="C35" s="75"/>
      <c r="D35" s="75"/>
      <c r="E35" s="24" t="str">
        <f t="shared" si="0"/>
        <v/>
      </c>
      <c r="F35" s="7"/>
      <c r="G35" s="7"/>
      <c r="H35" s="7"/>
      <c r="I35" s="7"/>
      <c r="J35" s="7"/>
      <c r="K35" s="7"/>
      <c r="L35" s="7"/>
      <c r="M35" s="7"/>
      <c r="N35" s="7"/>
      <c r="O35" s="7"/>
      <c r="P35" s="7"/>
      <c r="Q35" s="7" t="s">
        <v>331</v>
      </c>
      <c r="R35" s="7"/>
      <c r="S35" s="7"/>
      <c r="T35" s="7"/>
      <c r="U35" s="7"/>
      <c r="V35" s="7"/>
      <c r="W35" s="7"/>
      <c r="X35" s="7"/>
      <c r="Y35" s="7"/>
      <c r="Z35" s="7"/>
      <c r="AA35" s="7"/>
      <c r="AB35" s="7"/>
      <c r="AC35" s="7"/>
    </row>
    <row r="36" spans="1:29" ht="27.75" customHeight="1" x14ac:dyDescent="0.45">
      <c r="A36" s="23" t="s">
        <v>332</v>
      </c>
      <c r="B36" s="74" t="s">
        <v>333</v>
      </c>
      <c r="C36" s="75"/>
      <c r="D36" s="75"/>
      <c r="E36" s="24" t="str">
        <f t="shared" si="0"/>
        <v/>
      </c>
      <c r="F36" s="7"/>
      <c r="G36" s="7"/>
      <c r="H36" s="7"/>
      <c r="I36" s="7"/>
      <c r="J36" s="7"/>
      <c r="K36" s="7"/>
      <c r="L36" s="7"/>
      <c r="M36" s="7"/>
      <c r="N36" s="7"/>
      <c r="O36" s="7"/>
      <c r="P36" s="7"/>
      <c r="Q36" s="7" t="s">
        <v>333</v>
      </c>
      <c r="R36" s="7"/>
      <c r="S36" s="7"/>
      <c r="T36" s="7"/>
      <c r="U36" s="7"/>
      <c r="V36" s="7"/>
      <c r="W36" s="7"/>
      <c r="X36" s="7"/>
      <c r="Y36" s="7"/>
      <c r="Z36" s="7"/>
      <c r="AA36" s="7"/>
      <c r="AB36" s="7"/>
      <c r="AC36" s="7"/>
    </row>
    <row r="37" spans="1:29" ht="19.5" customHeight="1" x14ac:dyDescent="0.45">
      <c r="A37" s="23" t="s">
        <v>334</v>
      </c>
      <c r="B37" s="74"/>
      <c r="C37" s="75"/>
      <c r="D37" s="75"/>
      <c r="E37" s="24" t="str">
        <f t="shared" si="0"/>
        <v/>
      </c>
      <c r="F37" s="7"/>
      <c r="G37" s="7"/>
      <c r="H37" s="7"/>
      <c r="I37" s="7"/>
      <c r="J37" s="7"/>
      <c r="K37" s="7"/>
      <c r="L37" s="7"/>
      <c r="M37" s="7"/>
      <c r="N37" s="7"/>
      <c r="O37" s="7"/>
      <c r="P37" s="7"/>
      <c r="Q37" s="7"/>
      <c r="R37" s="7"/>
      <c r="S37" s="7"/>
      <c r="T37" s="7"/>
      <c r="U37" s="7"/>
      <c r="V37" s="7"/>
      <c r="W37" s="7"/>
      <c r="X37" s="7"/>
      <c r="Y37" s="7"/>
      <c r="Z37" s="7"/>
      <c r="AA37" s="7"/>
      <c r="AB37" s="7"/>
      <c r="AC37" s="7"/>
    </row>
    <row r="38" spans="1:29" ht="15.75" customHeight="1" x14ac:dyDescent="0.45">
      <c r="A38" s="53" t="s">
        <v>335</v>
      </c>
      <c r="B38" s="52"/>
      <c r="C38" s="52"/>
      <c r="D38" s="52"/>
      <c r="E38" s="52"/>
      <c r="F38" s="7"/>
      <c r="G38" s="7"/>
      <c r="H38" s="7"/>
      <c r="I38" s="7"/>
      <c r="J38" s="7"/>
      <c r="K38" s="7"/>
      <c r="L38" s="7"/>
      <c r="M38" s="7"/>
      <c r="N38" s="7"/>
      <c r="O38" s="7"/>
      <c r="P38" s="7"/>
      <c r="Q38" s="7"/>
      <c r="R38" s="7"/>
      <c r="S38" s="7"/>
      <c r="T38" s="7"/>
      <c r="U38" s="7"/>
      <c r="V38" s="7"/>
      <c r="W38" s="7"/>
      <c r="X38" s="7"/>
      <c r="Y38" s="7"/>
      <c r="Z38" s="7"/>
      <c r="AA38" s="7"/>
      <c r="AB38" s="7"/>
      <c r="AC38" s="7"/>
    </row>
    <row r="39" spans="1:29" ht="22.5" customHeight="1" x14ac:dyDescent="0.4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ht="18" customHeight="1" x14ac:dyDescent="0.45">
      <c r="A40" s="76" t="s">
        <v>336</v>
      </c>
      <c r="B40" s="52"/>
      <c r="C40" s="52"/>
      <c r="D40" s="52"/>
      <c r="E40" s="52"/>
      <c r="F40" s="7"/>
      <c r="G40" s="7"/>
      <c r="H40" s="7"/>
      <c r="I40" s="7"/>
      <c r="J40" s="7"/>
      <c r="K40" s="7"/>
      <c r="L40" s="7"/>
      <c r="M40" s="7"/>
      <c r="N40" s="7"/>
      <c r="O40" s="7"/>
      <c r="P40" s="7"/>
      <c r="Q40" s="7"/>
      <c r="R40" s="7"/>
      <c r="S40" s="7"/>
      <c r="T40" s="7"/>
      <c r="U40" s="7"/>
      <c r="V40" s="7"/>
      <c r="W40" s="7"/>
      <c r="X40" s="7"/>
      <c r="Y40" s="7"/>
      <c r="Z40" s="7"/>
      <c r="AA40" s="7"/>
      <c r="AB40" s="7"/>
      <c r="AC40" s="7"/>
    </row>
    <row r="41" spans="1:29" ht="25.5" customHeight="1" x14ac:dyDescent="0.45">
      <c r="A41" s="53" t="s">
        <v>337</v>
      </c>
      <c r="B41" s="52"/>
      <c r="C41" s="52"/>
      <c r="D41" s="52"/>
      <c r="E41" s="52"/>
      <c r="F41" s="7"/>
      <c r="G41" s="7"/>
      <c r="H41" s="7"/>
      <c r="I41" s="7"/>
      <c r="J41" s="7"/>
      <c r="K41" s="7"/>
      <c r="L41" s="7"/>
      <c r="M41" s="7"/>
      <c r="N41" s="7"/>
      <c r="O41" s="7"/>
      <c r="P41" s="7"/>
      <c r="Q41" s="7"/>
      <c r="R41" s="7"/>
      <c r="S41" s="7"/>
      <c r="T41" s="7"/>
      <c r="U41" s="7"/>
      <c r="V41" s="7"/>
      <c r="W41" s="7"/>
      <c r="X41" s="7"/>
      <c r="Y41" s="7"/>
      <c r="Z41" s="7"/>
      <c r="AA41" s="7"/>
      <c r="AB41" s="7"/>
      <c r="AC41" s="7"/>
    </row>
    <row r="42" spans="1:29" ht="27.75" customHeight="1" x14ac:dyDescent="0.45">
      <c r="A42" s="23" t="s">
        <v>338</v>
      </c>
      <c r="B42" s="74" t="s">
        <v>339</v>
      </c>
      <c r="C42" s="75"/>
      <c r="D42" s="75"/>
      <c r="E42" s="24" t="str">
        <f>IF(AND(B42&lt;&gt;"",B42&lt;&gt;Q42),"✔","")</f>
        <v/>
      </c>
      <c r="F42" s="7"/>
      <c r="G42" s="7"/>
      <c r="H42" s="7"/>
      <c r="I42" s="7"/>
      <c r="J42" s="7"/>
      <c r="K42" s="7"/>
      <c r="L42" s="7"/>
      <c r="M42" s="7"/>
      <c r="N42" s="7"/>
      <c r="O42" s="7"/>
      <c r="P42" s="7"/>
      <c r="Q42" s="7" t="s">
        <v>339</v>
      </c>
      <c r="R42" s="7"/>
      <c r="S42" s="7"/>
      <c r="T42" s="7"/>
      <c r="U42" s="7"/>
      <c r="V42" s="7"/>
      <c r="W42" s="7"/>
      <c r="X42" s="7"/>
      <c r="Y42" s="7"/>
      <c r="Z42" s="7"/>
      <c r="AA42" s="7"/>
      <c r="AB42" s="7"/>
      <c r="AC42" s="7"/>
    </row>
    <row r="43" spans="1:29" ht="27.75" customHeight="1" x14ac:dyDescent="0.45">
      <c r="A43" s="23" t="s">
        <v>340</v>
      </c>
      <c r="B43" s="74"/>
      <c r="C43" s="75"/>
      <c r="D43" s="75"/>
      <c r="E43" s="24" t="str">
        <f>IF(AND(B43&lt;&gt;"",B43&lt;&gt;Q43),"✔","")</f>
        <v/>
      </c>
      <c r="F43" s="7"/>
      <c r="G43" s="7"/>
      <c r="H43" s="7"/>
      <c r="I43" s="7"/>
      <c r="J43" s="7"/>
      <c r="K43" s="7"/>
      <c r="L43" s="7"/>
      <c r="M43" s="7"/>
      <c r="N43" s="7"/>
      <c r="O43" s="7"/>
      <c r="P43" s="7"/>
      <c r="Q43" s="7"/>
      <c r="R43" s="7"/>
      <c r="S43" s="7"/>
      <c r="T43" s="7"/>
      <c r="U43" s="7"/>
      <c r="V43" s="7"/>
      <c r="W43" s="7"/>
      <c r="X43" s="7"/>
      <c r="Y43" s="7"/>
      <c r="Z43" s="7"/>
      <c r="AA43" s="7"/>
      <c r="AB43" s="7"/>
      <c r="AC43" s="7"/>
    </row>
    <row r="44" spans="1:29" ht="27.75" customHeight="1" x14ac:dyDescent="0.45">
      <c r="A44" s="23" t="s">
        <v>341</v>
      </c>
      <c r="B44" s="74" t="s">
        <v>342</v>
      </c>
      <c r="C44" s="75"/>
      <c r="D44" s="75"/>
      <c r="E44" s="24" t="str">
        <f>IF(AND(B44&lt;&gt;"",B44&lt;&gt;Q44),"✔","")</f>
        <v/>
      </c>
      <c r="F44" s="7"/>
      <c r="G44" s="7"/>
      <c r="H44" s="7"/>
      <c r="I44" s="7"/>
      <c r="J44" s="7"/>
      <c r="K44" s="7"/>
      <c r="L44" s="7"/>
      <c r="M44" s="7"/>
      <c r="N44" s="7"/>
      <c r="O44" s="7"/>
      <c r="P44" s="7"/>
      <c r="Q44" s="7" t="s">
        <v>342</v>
      </c>
      <c r="R44" s="7"/>
      <c r="S44" s="7"/>
      <c r="T44" s="7"/>
      <c r="U44" s="7"/>
      <c r="V44" s="7"/>
      <c r="W44" s="7"/>
      <c r="X44" s="7"/>
      <c r="Y44" s="7"/>
      <c r="Z44" s="7"/>
      <c r="AA44" s="7"/>
      <c r="AB44" s="7"/>
      <c r="AC44" s="7"/>
    </row>
    <row r="45" spans="1:29" ht="14.25" customHeight="1" x14ac:dyDescent="0.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1:29" ht="21" customHeight="1" x14ac:dyDescent="0.4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row>
    <row r="47" spans="1:29" ht="25.5" customHeight="1" x14ac:dyDescent="0.45">
      <c r="A47" s="56" t="s">
        <v>343</v>
      </c>
      <c r="B47" s="57"/>
      <c r="C47" s="57"/>
      <c r="D47" s="57"/>
      <c r="E47" s="21" t="str">
        <f>IF(Y47=0,"",IF(X47=0,"À faire",IF(X47&lt;Y47,"En cours","Fait")))</f>
        <v>À faire</v>
      </c>
      <c r="F47" s="7"/>
      <c r="G47" s="7"/>
      <c r="H47" s="7"/>
      <c r="I47" s="7"/>
      <c r="J47" s="7"/>
      <c r="K47" s="7"/>
      <c r="L47" s="7"/>
      <c r="M47" s="7"/>
      <c r="N47" s="7"/>
      <c r="O47" s="7"/>
      <c r="P47" s="7"/>
      <c r="Q47" s="7"/>
      <c r="R47" s="7"/>
      <c r="S47" s="7"/>
      <c r="T47" s="7"/>
      <c r="U47" s="7"/>
      <c r="V47" s="7"/>
      <c r="W47" s="7"/>
      <c r="X47" s="7">
        <f>--(TRIM(B53)&lt;&gt;TRIM(Q53))+--(TRIM(B54)&lt;&gt;TRIM(Q54))+--(TRIM(B55)&lt;&gt;TRIM(Q55))</f>
        <v>0</v>
      </c>
      <c r="Y47" s="7">
        <v>3</v>
      </c>
      <c r="Z47" s="7">
        <f>IF(E47="Fait",1,0)</f>
        <v>0</v>
      </c>
      <c r="AA47" s="7"/>
      <c r="AB47" s="7"/>
      <c r="AC47" s="7"/>
    </row>
    <row r="48" spans="1:29" ht="25.5" customHeight="1" x14ac:dyDescent="0.45">
      <c r="A48" s="90" t="s">
        <v>344</v>
      </c>
      <c r="B48" s="52"/>
      <c r="C48" s="52"/>
      <c r="D48" s="52"/>
      <c r="E48" s="52"/>
      <c r="F48" s="7"/>
      <c r="G48" s="7"/>
      <c r="H48" s="7"/>
      <c r="I48" s="7"/>
      <c r="J48" s="7"/>
      <c r="K48" s="7"/>
      <c r="L48" s="7"/>
      <c r="M48" s="7"/>
      <c r="N48" s="7"/>
      <c r="O48" s="7"/>
      <c r="P48" s="7"/>
      <c r="Q48" s="7"/>
      <c r="R48" s="7"/>
      <c r="S48" s="7"/>
      <c r="T48" s="7"/>
      <c r="U48" s="7"/>
      <c r="V48" s="7"/>
      <c r="W48" s="7"/>
      <c r="X48" s="7"/>
      <c r="Y48" s="7"/>
      <c r="Z48" s="7"/>
      <c r="AA48" s="7"/>
      <c r="AB48" s="7"/>
      <c r="AC48" s="7"/>
    </row>
    <row r="49" spans="1:29" ht="30" customHeight="1" x14ac:dyDescent="0.45">
      <c r="A49" s="22" t="s">
        <v>117</v>
      </c>
      <c r="B49" s="77" t="s">
        <v>345</v>
      </c>
      <c r="C49" s="52"/>
      <c r="D49" s="52"/>
      <c r="E49" s="52"/>
      <c r="F49" s="7"/>
      <c r="G49" s="7"/>
      <c r="H49" s="7"/>
      <c r="I49" s="7"/>
      <c r="J49" s="7"/>
      <c r="K49" s="7"/>
      <c r="L49" s="7"/>
      <c r="M49" s="7"/>
      <c r="N49" s="7"/>
      <c r="O49" s="7"/>
      <c r="P49" s="7"/>
      <c r="Q49" s="7"/>
      <c r="R49" s="7"/>
      <c r="S49" s="7"/>
      <c r="T49" s="7"/>
      <c r="U49" s="7"/>
      <c r="V49" s="7"/>
      <c r="W49" s="7"/>
      <c r="X49" s="7"/>
      <c r="Y49" s="7"/>
      <c r="Z49" s="7"/>
      <c r="AA49" s="7"/>
      <c r="AB49" s="7"/>
      <c r="AC49" s="7"/>
    </row>
    <row r="50" spans="1:29" ht="27.75" customHeight="1" x14ac:dyDescent="0.45">
      <c r="A50" s="22" t="s">
        <v>119</v>
      </c>
      <c r="B50" s="80" t="s">
        <v>346</v>
      </c>
      <c r="C50" s="52"/>
      <c r="D50" s="52"/>
      <c r="E50" s="52"/>
      <c r="F50" s="7"/>
      <c r="G50" s="7"/>
      <c r="H50" s="7"/>
      <c r="I50" s="7"/>
      <c r="J50" s="7"/>
      <c r="K50" s="7"/>
      <c r="L50" s="7"/>
      <c r="M50" s="7"/>
      <c r="N50" s="7"/>
      <c r="O50" s="7"/>
      <c r="P50" s="7"/>
      <c r="Q50" s="7"/>
      <c r="R50" s="7"/>
      <c r="S50" s="7"/>
      <c r="T50" s="7"/>
      <c r="U50" s="7"/>
      <c r="V50" s="7"/>
      <c r="W50" s="7"/>
      <c r="X50" s="7"/>
      <c r="Y50" s="7"/>
      <c r="Z50" s="7"/>
      <c r="AA50" s="7"/>
      <c r="AB50" s="7"/>
      <c r="AC50" s="7"/>
    </row>
    <row r="51" spans="1:29" ht="5.35" customHeight="1" x14ac:dyDescent="0.4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row>
    <row r="52" spans="1:29" ht="15.75" customHeight="1" x14ac:dyDescent="0.45">
      <c r="A52" s="82" t="s">
        <v>121</v>
      </c>
      <c r="B52" s="52"/>
      <c r="C52" s="52"/>
      <c r="D52" s="52"/>
      <c r="E52" s="52"/>
      <c r="F52" s="7"/>
      <c r="G52" s="7"/>
      <c r="H52" s="7"/>
      <c r="I52" s="7"/>
      <c r="J52" s="7"/>
      <c r="K52" s="7"/>
      <c r="L52" s="7"/>
      <c r="M52" s="7"/>
      <c r="N52" s="7"/>
      <c r="O52" s="7"/>
      <c r="P52" s="7"/>
      <c r="Q52" s="7"/>
      <c r="R52" s="7"/>
      <c r="S52" s="7"/>
      <c r="T52" s="7"/>
      <c r="U52" s="7"/>
      <c r="V52" s="7"/>
      <c r="W52" s="7"/>
      <c r="X52" s="7"/>
      <c r="Y52" s="7"/>
      <c r="Z52" s="7"/>
      <c r="AA52" s="7"/>
      <c r="AB52" s="7"/>
      <c r="AC52" s="7"/>
    </row>
    <row r="53" spans="1:29" ht="19.5" customHeight="1" x14ac:dyDescent="0.45">
      <c r="A53" s="23" t="s">
        <v>347</v>
      </c>
      <c r="B53" s="74" t="s">
        <v>348</v>
      </c>
      <c r="C53" s="75"/>
      <c r="D53" s="75"/>
      <c r="E53" s="24" t="str">
        <f>IF(AND(B53&lt;&gt;"",B53&lt;&gt;Q53),"✔","")</f>
        <v/>
      </c>
      <c r="F53" s="7"/>
      <c r="G53" s="7"/>
      <c r="H53" s="7"/>
      <c r="I53" s="7"/>
      <c r="J53" s="7"/>
      <c r="K53" s="7"/>
      <c r="L53" s="7"/>
      <c r="M53" s="7"/>
      <c r="N53" s="7"/>
      <c r="O53" s="7"/>
      <c r="P53" s="7"/>
      <c r="Q53" s="7" t="s">
        <v>348</v>
      </c>
      <c r="R53" s="7"/>
      <c r="S53" s="7"/>
      <c r="T53" s="7"/>
      <c r="U53" s="7"/>
      <c r="V53" s="7"/>
      <c r="W53" s="7"/>
      <c r="X53" s="7"/>
      <c r="Y53" s="7"/>
      <c r="Z53" s="7"/>
      <c r="AA53" s="7"/>
      <c r="AB53" s="7"/>
      <c r="AC53" s="7"/>
    </row>
    <row r="54" spans="1:29" ht="27.75" customHeight="1" x14ac:dyDescent="0.45">
      <c r="A54" s="23" t="s">
        <v>349</v>
      </c>
      <c r="B54" s="74" t="s">
        <v>350</v>
      </c>
      <c r="C54" s="75"/>
      <c r="D54" s="75"/>
      <c r="E54" s="24" t="str">
        <f>IF(AND(B54&lt;&gt;"",B54&lt;&gt;Q54),"✔","")</f>
        <v/>
      </c>
      <c r="F54" s="7"/>
      <c r="G54" s="7"/>
      <c r="H54" s="7"/>
      <c r="I54" s="7"/>
      <c r="J54" s="7"/>
      <c r="K54" s="7"/>
      <c r="L54" s="7"/>
      <c r="M54" s="7"/>
      <c r="N54" s="7"/>
      <c r="O54" s="7"/>
      <c r="P54" s="7"/>
      <c r="Q54" s="7" t="s">
        <v>350</v>
      </c>
      <c r="R54" s="7"/>
      <c r="S54" s="7"/>
      <c r="T54" s="7"/>
      <c r="U54" s="7"/>
      <c r="V54" s="7"/>
      <c r="W54" s="7"/>
      <c r="X54" s="7"/>
      <c r="Y54" s="7"/>
      <c r="Z54" s="7"/>
      <c r="AA54" s="7"/>
      <c r="AB54" s="7"/>
      <c r="AC54" s="7"/>
    </row>
    <row r="55" spans="1:29" ht="19.5" customHeight="1" x14ac:dyDescent="0.45">
      <c r="A55" s="23" t="s">
        <v>351</v>
      </c>
      <c r="B55" s="74" t="s">
        <v>352</v>
      </c>
      <c r="C55" s="75"/>
      <c r="D55" s="75"/>
      <c r="E55" s="24" t="str">
        <f>IF(AND(B55&lt;&gt;"",B55&lt;&gt;Q55),"✔","")</f>
        <v/>
      </c>
      <c r="F55" s="7"/>
      <c r="G55" s="7"/>
      <c r="H55" s="7"/>
      <c r="I55" s="7"/>
      <c r="J55" s="7"/>
      <c r="K55" s="7"/>
      <c r="L55" s="7"/>
      <c r="M55" s="7"/>
      <c r="N55" s="7"/>
      <c r="O55" s="7"/>
      <c r="P55" s="7"/>
      <c r="Q55" s="7" t="s">
        <v>352</v>
      </c>
      <c r="R55" s="7"/>
      <c r="S55" s="7"/>
      <c r="T55" s="7"/>
      <c r="U55" s="7"/>
      <c r="V55" s="7"/>
      <c r="W55" s="7"/>
      <c r="X55" s="7"/>
      <c r="Y55" s="7"/>
      <c r="Z55" s="7"/>
      <c r="AA55" s="7"/>
      <c r="AB55" s="7"/>
      <c r="AC55" s="7"/>
    </row>
    <row r="56" spans="1:29" ht="15.75" customHeight="1" x14ac:dyDescent="0.45">
      <c r="A56" s="53" t="s">
        <v>353</v>
      </c>
      <c r="B56" s="52"/>
      <c r="C56" s="52"/>
      <c r="D56" s="52"/>
      <c r="E56" s="52"/>
      <c r="F56" s="7"/>
      <c r="G56" s="7"/>
      <c r="H56" s="7"/>
      <c r="I56" s="7"/>
      <c r="J56" s="7"/>
      <c r="K56" s="7"/>
      <c r="L56" s="7"/>
      <c r="M56" s="7"/>
      <c r="N56" s="7"/>
      <c r="O56" s="7"/>
      <c r="P56" s="7"/>
      <c r="Q56" s="7"/>
      <c r="R56" s="7"/>
      <c r="S56" s="7"/>
      <c r="T56" s="7"/>
      <c r="U56" s="7"/>
      <c r="V56" s="7"/>
      <c r="W56" s="7"/>
      <c r="X56" s="7"/>
      <c r="Y56" s="7"/>
      <c r="Z56" s="7"/>
      <c r="AA56" s="7"/>
      <c r="AB56" s="7"/>
      <c r="AC56" s="7"/>
    </row>
    <row r="57" spans="1:29" ht="14.25" customHeight="1" x14ac:dyDescent="0.4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row>
    <row r="58" spans="1:29" ht="18" customHeight="1" x14ac:dyDescent="0.45">
      <c r="A58" s="76" t="s">
        <v>354</v>
      </c>
      <c r="B58" s="52"/>
      <c r="C58" s="52"/>
      <c r="D58" s="52"/>
      <c r="E58" s="52"/>
      <c r="F58" s="7"/>
      <c r="G58" s="7"/>
      <c r="H58" s="7"/>
      <c r="I58" s="7"/>
      <c r="J58" s="7"/>
      <c r="K58" s="7"/>
      <c r="L58" s="7"/>
      <c r="M58" s="7"/>
      <c r="N58" s="7"/>
      <c r="O58" s="7"/>
      <c r="P58" s="7"/>
      <c r="Q58" s="7"/>
      <c r="R58" s="7"/>
      <c r="S58" s="7"/>
      <c r="T58" s="7"/>
      <c r="U58" s="7"/>
      <c r="V58" s="7"/>
      <c r="W58" s="7"/>
      <c r="X58" s="7"/>
      <c r="Y58" s="7"/>
      <c r="Z58" s="7"/>
      <c r="AA58" s="7"/>
      <c r="AB58" s="7"/>
      <c r="AC58" s="7"/>
    </row>
    <row r="59" spans="1:29" ht="15.75" customHeight="1" x14ac:dyDescent="0.45">
      <c r="A59" s="53" t="s">
        <v>355</v>
      </c>
      <c r="B59" s="52"/>
      <c r="C59" s="52"/>
      <c r="D59" s="52"/>
      <c r="E59" s="52"/>
      <c r="F59" s="7"/>
      <c r="G59" s="7"/>
      <c r="H59" s="7"/>
      <c r="I59" s="7"/>
      <c r="J59" s="7"/>
      <c r="K59" s="7"/>
      <c r="L59" s="7"/>
      <c r="M59" s="7"/>
      <c r="N59" s="7"/>
      <c r="O59" s="7"/>
      <c r="P59" s="7"/>
      <c r="Q59" s="7"/>
      <c r="R59" s="7"/>
      <c r="S59" s="7"/>
      <c r="T59" s="7"/>
      <c r="U59" s="7"/>
      <c r="V59" s="7"/>
      <c r="W59" s="7"/>
      <c r="X59" s="7"/>
      <c r="Y59" s="7"/>
      <c r="Z59" s="7"/>
      <c r="AA59" s="7"/>
      <c r="AB59" s="7"/>
      <c r="AC59" s="7"/>
    </row>
    <row r="60" spans="1:29" ht="19.5" customHeight="1" x14ac:dyDescent="0.45">
      <c r="A60" s="23" t="s">
        <v>356</v>
      </c>
      <c r="B60" s="74"/>
      <c r="C60" s="75"/>
      <c r="D60" s="75"/>
      <c r="E60" s="24" t="str">
        <f t="shared" ref="E60:E65" si="1">IF(AND(B60&lt;&gt;"",B60&lt;&gt;Q60),"✔","")</f>
        <v/>
      </c>
      <c r="F60" s="7"/>
      <c r="G60" s="7"/>
      <c r="H60" s="7"/>
      <c r="I60" s="7"/>
      <c r="J60" s="7"/>
      <c r="K60" s="7"/>
      <c r="L60" s="7"/>
      <c r="M60" s="7"/>
      <c r="N60" s="7"/>
      <c r="O60" s="7"/>
      <c r="P60" s="7"/>
      <c r="Q60" s="7"/>
      <c r="R60" s="7"/>
      <c r="S60" s="7"/>
      <c r="T60" s="7"/>
      <c r="U60" s="7"/>
      <c r="V60" s="7"/>
      <c r="W60" s="7"/>
      <c r="X60" s="7"/>
      <c r="Y60" s="7"/>
      <c r="Z60" s="7"/>
      <c r="AA60" s="7"/>
      <c r="AB60" s="7"/>
      <c r="AC60" s="7"/>
    </row>
    <row r="61" spans="1:29" ht="27.75" customHeight="1" x14ac:dyDescent="0.45">
      <c r="A61" s="23" t="s">
        <v>357</v>
      </c>
      <c r="B61" s="74" t="s">
        <v>358</v>
      </c>
      <c r="C61" s="75"/>
      <c r="D61" s="75"/>
      <c r="E61" s="24" t="str">
        <f t="shared" si="1"/>
        <v/>
      </c>
      <c r="F61" s="7"/>
      <c r="G61" s="7"/>
      <c r="H61" s="7"/>
      <c r="I61" s="7"/>
      <c r="J61" s="7"/>
      <c r="K61" s="7"/>
      <c r="L61" s="7"/>
      <c r="M61" s="7"/>
      <c r="N61" s="7"/>
      <c r="O61" s="7"/>
      <c r="P61" s="7"/>
      <c r="Q61" s="7" t="s">
        <v>358</v>
      </c>
      <c r="R61" s="7"/>
      <c r="S61" s="7"/>
      <c r="T61" s="7"/>
      <c r="U61" s="7"/>
      <c r="V61" s="7"/>
      <c r="W61" s="7"/>
      <c r="X61" s="7"/>
      <c r="Y61" s="7"/>
      <c r="Z61" s="7"/>
      <c r="AA61" s="7"/>
      <c r="AB61" s="7"/>
      <c r="AC61" s="7"/>
    </row>
    <row r="62" spans="1:29" ht="27.75" customHeight="1" x14ac:dyDescent="0.45">
      <c r="A62" s="23" t="s">
        <v>359</v>
      </c>
      <c r="B62" s="74" t="s">
        <v>360</v>
      </c>
      <c r="C62" s="75"/>
      <c r="D62" s="75"/>
      <c r="E62" s="24" t="str">
        <f t="shared" si="1"/>
        <v/>
      </c>
      <c r="F62" s="7"/>
      <c r="G62" s="7"/>
      <c r="H62" s="7"/>
      <c r="I62" s="7"/>
      <c r="J62" s="7"/>
      <c r="K62" s="7"/>
      <c r="L62" s="7"/>
      <c r="M62" s="7"/>
      <c r="N62" s="7"/>
      <c r="O62" s="7"/>
      <c r="P62" s="7"/>
      <c r="Q62" s="7" t="s">
        <v>360</v>
      </c>
      <c r="R62" s="7"/>
      <c r="S62" s="7"/>
      <c r="T62" s="7"/>
      <c r="U62" s="7"/>
      <c r="V62" s="7"/>
      <c r="W62" s="7"/>
      <c r="X62" s="7"/>
      <c r="Y62" s="7"/>
      <c r="Z62" s="7"/>
      <c r="AA62" s="7"/>
      <c r="AB62" s="7"/>
      <c r="AC62" s="7"/>
    </row>
    <row r="63" spans="1:29" ht="27.75" customHeight="1" x14ac:dyDescent="0.45">
      <c r="A63" s="23" t="s">
        <v>361</v>
      </c>
      <c r="B63" s="74" t="s">
        <v>362</v>
      </c>
      <c r="C63" s="75"/>
      <c r="D63" s="75"/>
      <c r="E63" s="24" t="str">
        <f t="shared" si="1"/>
        <v/>
      </c>
      <c r="F63" s="7"/>
      <c r="G63" s="7"/>
      <c r="H63" s="7"/>
      <c r="I63" s="7"/>
      <c r="J63" s="7"/>
      <c r="K63" s="7"/>
      <c r="L63" s="7"/>
      <c r="M63" s="7"/>
      <c r="N63" s="7"/>
      <c r="O63" s="7"/>
      <c r="P63" s="7"/>
      <c r="Q63" s="7" t="s">
        <v>362</v>
      </c>
      <c r="R63" s="7"/>
      <c r="S63" s="7"/>
      <c r="T63" s="7"/>
      <c r="U63" s="7"/>
      <c r="V63" s="7"/>
      <c r="W63" s="7"/>
      <c r="X63" s="7"/>
      <c r="Y63" s="7"/>
      <c r="Z63" s="7"/>
      <c r="AA63" s="7"/>
      <c r="AB63" s="7"/>
      <c r="AC63" s="7"/>
    </row>
    <row r="64" spans="1:29" ht="19.5" customHeight="1" x14ac:dyDescent="0.45">
      <c r="A64" s="23" t="s">
        <v>363</v>
      </c>
      <c r="B64" s="74" t="s">
        <v>364</v>
      </c>
      <c r="C64" s="75"/>
      <c r="D64" s="75"/>
      <c r="E64" s="24" t="str">
        <f t="shared" si="1"/>
        <v/>
      </c>
      <c r="F64" s="7"/>
      <c r="G64" s="7"/>
      <c r="H64" s="7"/>
      <c r="I64" s="7"/>
      <c r="J64" s="7"/>
      <c r="K64" s="7"/>
      <c r="L64" s="7"/>
      <c r="M64" s="7"/>
      <c r="N64" s="7"/>
      <c r="O64" s="7"/>
      <c r="P64" s="7"/>
      <c r="Q64" s="7" t="s">
        <v>364</v>
      </c>
      <c r="R64" s="7"/>
      <c r="S64" s="7"/>
      <c r="T64" s="7"/>
      <c r="U64" s="7"/>
      <c r="V64" s="7"/>
      <c r="W64" s="7"/>
      <c r="X64" s="7"/>
      <c r="Y64" s="7"/>
      <c r="Z64" s="7"/>
      <c r="AA64" s="7"/>
      <c r="AB64" s="7"/>
      <c r="AC64" s="7"/>
    </row>
    <row r="65" spans="1:29" ht="19.5" customHeight="1" x14ac:dyDescent="0.45">
      <c r="A65" s="23" t="s">
        <v>365</v>
      </c>
      <c r="B65" s="74" t="s">
        <v>366</v>
      </c>
      <c r="C65" s="75"/>
      <c r="D65" s="75"/>
      <c r="E65" s="24" t="str">
        <f t="shared" si="1"/>
        <v/>
      </c>
      <c r="F65" s="7"/>
      <c r="G65" s="7"/>
      <c r="H65" s="7"/>
      <c r="I65" s="7"/>
      <c r="J65" s="7"/>
      <c r="K65" s="7"/>
      <c r="L65" s="7"/>
      <c r="M65" s="7"/>
      <c r="N65" s="7"/>
      <c r="O65" s="7"/>
      <c r="P65" s="7"/>
      <c r="Q65" s="7" t="s">
        <v>366</v>
      </c>
      <c r="R65" s="7"/>
      <c r="S65" s="7"/>
      <c r="T65" s="7"/>
      <c r="U65" s="7"/>
      <c r="V65" s="7"/>
      <c r="W65" s="7"/>
      <c r="X65" s="7"/>
      <c r="Y65" s="7"/>
      <c r="Z65" s="7"/>
      <c r="AA65" s="7"/>
      <c r="AB65" s="7"/>
      <c r="AC65" s="7"/>
    </row>
    <row r="66" spans="1:29" ht="14.25" customHeight="1" x14ac:dyDescent="0.4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row>
    <row r="67" spans="1:29" ht="9" customHeight="1" x14ac:dyDescent="0.4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row>
    <row r="68" spans="1:29" ht="25.5" customHeight="1" x14ac:dyDescent="0.45">
      <c r="A68" s="56" t="s">
        <v>367</v>
      </c>
      <c r="B68" s="57"/>
      <c r="C68" s="57"/>
      <c r="D68" s="57"/>
      <c r="E68" s="21" t="str">
        <f>IF(Y68=0,"",IF(X68=0,"À faire",IF(X68&lt;Y68,"En cours","Fait")))</f>
        <v>À faire</v>
      </c>
      <c r="F68" s="7"/>
      <c r="G68" s="7"/>
      <c r="H68" s="7"/>
      <c r="I68" s="7"/>
      <c r="J68" s="7"/>
      <c r="K68" s="7"/>
      <c r="L68" s="7"/>
      <c r="M68" s="7"/>
      <c r="N68" s="7"/>
      <c r="O68" s="7"/>
      <c r="P68" s="7"/>
      <c r="Q68" s="7"/>
      <c r="R68" s="7"/>
      <c r="S68" s="7"/>
      <c r="T68" s="7"/>
      <c r="U68" s="7"/>
      <c r="V68" s="7"/>
      <c r="W68" s="7"/>
      <c r="X68" s="7">
        <f>--(TRIM(B77)&lt;&gt;TRIM(Q77))+--(TRIM(B78)&lt;&gt;TRIM(Q78))+--(TRIM(B79)&lt;&gt;TRIM(Q79))+--(TRIM(B80)&lt;&gt;TRIM(Q80))+--(TRIM(B81)&lt;&gt;TRIM(Q81))</f>
        <v>0</v>
      </c>
      <c r="Y68" s="7">
        <v>5</v>
      </c>
      <c r="Z68" s="7">
        <f>IF(E68="Fait",1,0)</f>
        <v>0</v>
      </c>
      <c r="AA68" s="7"/>
      <c r="AB68" s="7"/>
      <c r="AC68" s="7"/>
    </row>
    <row r="69" spans="1:29" ht="43.5" customHeight="1" x14ac:dyDescent="0.45">
      <c r="A69" s="22" t="s">
        <v>117</v>
      </c>
      <c r="B69" s="77" t="s">
        <v>368</v>
      </c>
      <c r="C69" s="52"/>
      <c r="D69" s="52"/>
      <c r="E69" s="52"/>
      <c r="F69" s="7"/>
      <c r="G69" s="7"/>
      <c r="H69" s="7"/>
      <c r="I69" s="7"/>
      <c r="J69" s="7"/>
      <c r="K69" s="7"/>
      <c r="L69" s="7"/>
      <c r="M69" s="7"/>
      <c r="N69" s="7"/>
      <c r="O69" s="7"/>
      <c r="P69" s="7"/>
      <c r="Q69" s="7"/>
      <c r="R69" s="7"/>
      <c r="S69" s="7"/>
      <c r="T69" s="7"/>
      <c r="U69" s="7"/>
      <c r="V69" s="7"/>
      <c r="W69" s="7"/>
      <c r="X69" s="7"/>
      <c r="Y69" s="7"/>
      <c r="Z69" s="7"/>
      <c r="AA69" s="7"/>
      <c r="AB69" s="7"/>
      <c r="AC69" s="7"/>
    </row>
    <row r="70" spans="1:29" ht="44.25" customHeight="1" x14ac:dyDescent="0.45">
      <c r="A70" s="22" t="s">
        <v>119</v>
      </c>
      <c r="B70" s="80" t="s">
        <v>369</v>
      </c>
      <c r="C70" s="52"/>
      <c r="D70" s="52"/>
      <c r="E70" s="52"/>
      <c r="F70" s="7"/>
      <c r="G70" s="7"/>
      <c r="H70" s="7"/>
      <c r="I70" s="7"/>
      <c r="J70" s="7"/>
      <c r="K70" s="7"/>
      <c r="L70" s="7"/>
      <c r="M70" s="7"/>
      <c r="N70" s="7"/>
      <c r="O70" s="7"/>
      <c r="P70" s="7"/>
      <c r="Q70" s="7"/>
      <c r="R70" s="7"/>
      <c r="S70" s="7"/>
      <c r="T70" s="7"/>
      <c r="U70" s="7"/>
      <c r="V70" s="7"/>
      <c r="W70" s="7"/>
      <c r="X70" s="7"/>
      <c r="Y70" s="7"/>
      <c r="Z70" s="7"/>
      <c r="AA70" s="7"/>
      <c r="AB70" s="7"/>
      <c r="AC70" s="7"/>
    </row>
    <row r="71" spans="1:29" ht="24.75" customHeight="1" x14ac:dyDescent="0.45">
      <c r="A71" s="53" t="s">
        <v>370</v>
      </c>
      <c r="B71" s="52"/>
      <c r="C71" s="52"/>
      <c r="D71" s="52"/>
      <c r="E71" s="52"/>
      <c r="F71" s="7"/>
      <c r="G71" s="7"/>
      <c r="H71" s="7"/>
      <c r="I71" s="7"/>
      <c r="J71" s="7"/>
      <c r="K71" s="7"/>
      <c r="L71" s="7"/>
      <c r="M71" s="7"/>
      <c r="N71" s="7"/>
      <c r="O71" s="7"/>
      <c r="P71" s="7"/>
      <c r="Q71" s="7"/>
      <c r="R71" s="7"/>
      <c r="S71" s="7"/>
      <c r="T71" s="7"/>
      <c r="U71" s="7"/>
      <c r="V71" s="7"/>
      <c r="W71" s="7"/>
      <c r="X71" s="7"/>
      <c r="Y71" s="7"/>
      <c r="Z71" s="7"/>
      <c r="AA71" s="7"/>
      <c r="AB71" s="7"/>
      <c r="AC71" s="7"/>
    </row>
    <row r="72" spans="1:29" ht="15.75" customHeight="1" x14ac:dyDescent="0.45">
      <c r="A72" s="91" t="s">
        <v>371</v>
      </c>
      <c r="B72" s="52"/>
      <c r="C72" s="52"/>
      <c r="D72" s="52"/>
      <c r="E72" s="52"/>
      <c r="F72" s="7"/>
      <c r="G72" s="7"/>
      <c r="H72" s="7"/>
      <c r="I72" s="7"/>
      <c r="J72" s="7"/>
      <c r="K72" s="7"/>
      <c r="L72" s="7"/>
      <c r="M72" s="7"/>
      <c r="N72" s="7"/>
      <c r="O72" s="7"/>
      <c r="P72" s="7"/>
      <c r="Q72" s="7"/>
      <c r="R72" s="7"/>
      <c r="S72" s="7"/>
      <c r="T72" s="7"/>
      <c r="U72" s="7"/>
      <c r="V72" s="7"/>
      <c r="W72" s="7"/>
      <c r="X72" s="7"/>
      <c r="Y72" s="7"/>
      <c r="Z72" s="7"/>
      <c r="AA72" s="7"/>
      <c r="AB72" s="7"/>
      <c r="AC72" s="7"/>
    </row>
    <row r="73" spans="1:29" ht="15.75" customHeight="1" x14ac:dyDescent="0.45">
      <c r="A73" s="91" t="s">
        <v>372</v>
      </c>
      <c r="B73" s="52"/>
      <c r="C73" s="52"/>
      <c r="D73" s="52"/>
      <c r="E73" s="52"/>
      <c r="F73" s="7"/>
      <c r="G73" s="7"/>
      <c r="H73" s="7"/>
      <c r="I73" s="7"/>
      <c r="J73" s="7"/>
      <c r="K73" s="7"/>
      <c r="L73" s="7"/>
      <c r="M73" s="7"/>
      <c r="N73" s="7"/>
      <c r="O73" s="7"/>
      <c r="P73" s="7"/>
      <c r="Q73" s="7"/>
      <c r="R73" s="7"/>
      <c r="S73" s="7"/>
      <c r="T73" s="7"/>
      <c r="U73" s="7"/>
      <c r="V73" s="7"/>
      <c r="W73" s="7"/>
      <c r="X73" s="7"/>
      <c r="Y73" s="7"/>
      <c r="Z73" s="7"/>
      <c r="AA73" s="7"/>
      <c r="AB73" s="7"/>
      <c r="AC73" s="7"/>
    </row>
    <row r="74" spans="1:29" ht="15.75" customHeight="1" x14ac:dyDescent="0.45">
      <c r="A74" s="91" t="s">
        <v>373</v>
      </c>
      <c r="B74" s="52"/>
      <c r="C74" s="52"/>
      <c r="D74" s="52"/>
      <c r="E74" s="52"/>
      <c r="F74" s="7"/>
      <c r="G74" s="7"/>
      <c r="H74" s="7"/>
      <c r="I74" s="7"/>
      <c r="J74" s="7"/>
      <c r="K74" s="7"/>
      <c r="L74" s="7"/>
      <c r="M74" s="7"/>
      <c r="N74" s="7"/>
      <c r="O74" s="7"/>
      <c r="P74" s="7"/>
      <c r="Q74" s="7"/>
      <c r="R74" s="7"/>
      <c r="S74" s="7"/>
      <c r="T74" s="7"/>
      <c r="U74" s="7"/>
      <c r="V74" s="7"/>
      <c r="W74" s="7"/>
      <c r="X74" s="7"/>
      <c r="Y74" s="7"/>
      <c r="Z74" s="7"/>
      <c r="AA74" s="7"/>
      <c r="AB74" s="7"/>
      <c r="AC74" s="7"/>
    </row>
    <row r="75" spans="1:29" ht="14.25" customHeight="1" x14ac:dyDescent="0.4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row>
    <row r="76" spans="1:29" ht="15.75" customHeight="1" x14ac:dyDescent="0.45">
      <c r="A76" s="82" t="s">
        <v>121</v>
      </c>
      <c r="B76" s="52"/>
      <c r="C76" s="52"/>
      <c r="D76" s="52"/>
      <c r="E76" s="52"/>
      <c r="F76" s="7"/>
      <c r="G76" s="7"/>
      <c r="H76" s="7"/>
      <c r="I76" s="7"/>
      <c r="J76" s="7"/>
      <c r="K76" s="7"/>
      <c r="L76" s="7"/>
      <c r="M76" s="7"/>
      <c r="N76" s="7"/>
      <c r="O76" s="7"/>
      <c r="P76" s="7"/>
      <c r="Q76" s="7"/>
      <c r="R76" s="7"/>
      <c r="S76" s="7"/>
      <c r="T76" s="7"/>
      <c r="U76" s="7"/>
      <c r="V76" s="7"/>
      <c r="W76" s="7"/>
      <c r="X76" s="7"/>
      <c r="Y76" s="7"/>
      <c r="Z76" s="7"/>
      <c r="AA76" s="7"/>
      <c r="AB76" s="7"/>
      <c r="AC76" s="7"/>
    </row>
    <row r="77" spans="1:29" ht="19.5" customHeight="1" x14ac:dyDescent="0.45">
      <c r="A77" s="23" t="s">
        <v>374</v>
      </c>
      <c r="B77" s="74" t="s">
        <v>375</v>
      </c>
      <c r="C77" s="75"/>
      <c r="D77" s="75"/>
      <c r="E77" s="24" t="str">
        <f>IF(AND(B77&lt;&gt;"",B77&lt;&gt;Q77),"✔","")</f>
        <v/>
      </c>
      <c r="F77" s="7"/>
      <c r="G77" s="7"/>
      <c r="H77" s="7"/>
      <c r="I77" s="7"/>
      <c r="J77" s="7"/>
      <c r="K77" s="7"/>
      <c r="L77" s="7"/>
      <c r="M77" s="7"/>
      <c r="N77" s="7"/>
      <c r="O77" s="7"/>
      <c r="P77" s="7"/>
      <c r="Q77" s="7" t="s">
        <v>375</v>
      </c>
      <c r="R77" s="7"/>
      <c r="S77" s="7"/>
      <c r="T77" s="7"/>
      <c r="U77" s="7"/>
      <c r="V77" s="7"/>
      <c r="W77" s="7"/>
      <c r="X77" s="7"/>
      <c r="Y77" s="7"/>
      <c r="Z77" s="7"/>
      <c r="AA77" s="7"/>
      <c r="AB77" s="7"/>
      <c r="AC77" s="7"/>
    </row>
    <row r="78" spans="1:29" ht="27.75" customHeight="1" x14ac:dyDescent="0.45">
      <c r="A78" s="23" t="s">
        <v>376</v>
      </c>
      <c r="B78" s="74" t="s">
        <v>377</v>
      </c>
      <c r="C78" s="75"/>
      <c r="D78" s="75"/>
      <c r="E78" s="24" t="str">
        <f>IF(AND(B78&lt;&gt;"",B78&lt;&gt;Q78),"✔","")</f>
        <v/>
      </c>
      <c r="F78" s="7"/>
      <c r="G78" s="7"/>
      <c r="H78" s="7"/>
      <c r="I78" s="7"/>
      <c r="J78" s="7"/>
      <c r="K78" s="7"/>
      <c r="L78" s="7"/>
      <c r="M78" s="7"/>
      <c r="N78" s="7"/>
      <c r="O78" s="7"/>
      <c r="P78" s="7"/>
      <c r="Q78" s="7" t="s">
        <v>377</v>
      </c>
      <c r="R78" s="7"/>
      <c r="S78" s="7"/>
      <c r="T78" s="7"/>
      <c r="U78" s="7"/>
      <c r="V78" s="7"/>
      <c r="W78" s="7"/>
      <c r="X78" s="7"/>
      <c r="Y78" s="7"/>
      <c r="Z78" s="7"/>
      <c r="AA78" s="7"/>
      <c r="AB78" s="7"/>
      <c r="AC78" s="7"/>
    </row>
    <row r="79" spans="1:29" ht="27.75" customHeight="1" x14ac:dyDescent="0.45">
      <c r="A79" s="23" t="s">
        <v>378</v>
      </c>
      <c r="B79" s="74" t="s">
        <v>379</v>
      </c>
      <c r="C79" s="75"/>
      <c r="D79" s="75"/>
      <c r="E79" s="24" t="str">
        <f>IF(AND(B79&lt;&gt;"",B79&lt;&gt;Q79),"✔","")</f>
        <v/>
      </c>
      <c r="F79" s="7"/>
      <c r="G79" s="7"/>
      <c r="H79" s="7"/>
      <c r="I79" s="7"/>
      <c r="J79" s="7"/>
      <c r="K79" s="7"/>
      <c r="L79" s="7"/>
      <c r="M79" s="7"/>
      <c r="N79" s="7"/>
      <c r="O79" s="7"/>
      <c r="P79" s="7"/>
      <c r="Q79" s="7" t="s">
        <v>379</v>
      </c>
      <c r="R79" s="7"/>
      <c r="S79" s="7"/>
      <c r="T79" s="7"/>
      <c r="U79" s="7"/>
      <c r="V79" s="7"/>
      <c r="W79" s="7"/>
      <c r="X79" s="7"/>
      <c r="Y79" s="7"/>
      <c r="Z79" s="7"/>
      <c r="AA79" s="7"/>
      <c r="AB79" s="7"/>
      <c r="AC79" s="7"/>
    </row>
    <row r="80" spans="1:29" ht="30" customHeight="1" x14ac:dyDescent="0.45">
      <c r="A80" s="23" t="s">
        <v>380</v>
      </c>
      <c r="B80" s="74" t="s">
        <v>381</v>
      </c>
      <c r="C80" s="75"/>
      <c r="D80" s="75"/>
      <c r="E80" s="24" t="str">
        <f>IF(AND(B80&lt;&gt;"",B80&lt;&gt;Q80),"✔","")</f>
        <v/>
      </c>
      <c r="F80" s="7"/>
      <c r="G80" s="7"/>
      <c r="H80" s="7"/>
      <c r="I80" s="7"/>
      <c r="J80" s="7"/>
      <c r="K80" s="7"/>
      <c r="L80" s="7"/>
      <c r="M80" s="7"/>
      <c r="N80" s="7"/>
      <c r="O80" s="7"/>
      <c r="P80" s="7"/>
      <c r="Q80" s="7" t="s">
        <v>381</v>
      </c>
      <c r="R80" s="7"/>
      <c r="S80" s="7"/>
      <c r="T80" s="7"/>
      <c r="U80" s="7"/>
      <c r="V80" s="7"/>
      <c r="W80" s="7"/>
      <c r="X80" s="7"/>
      <c r="Y80" s="7"/>
      <c r="Z80" s="7"/>
      <c r="AA80" s="7"/>
      <c r="AB80" s="7"/>
      <c r="AC80" s="7"/>
    </row>
    <row r="81" spans="1:29" ht="30" customHeight="1" x14ac:dyDescent="0.45">
      <c r="A81" s="23" t="s">
        <v>382</v>
      </c>
      <c r="B81" s="74" t="s">
        <v>383</v>
      </c>
      <c r="C81" s="75"/>
      <c r="D81" s="75"/>
      <c r="E81" s="24" t="str">
        <f>IF(AND(B81&lt;&gt;"",B81&lt;&gt;Q81),"✔","")</f>
        <v/>
      </c>
      <c r="F81" s="7"/>
      <c r="G81" s="7"/>
      <c r="H81" s="7"/>
      <c r="I81" s="7"/>
      <c r="J81" s="7"/>
      <c r="K81" s="7"/>
      <c r="L81" s="7"/>
      <c r="M81" s="7"/>
      <c r="N81" s="7"/>
      <c r="O81" s="7"/>
      <c r="P81" s="7"/>
      <c r="Q81" s="7" t="s">
        <v>383</v>
      </c>
      <c r="R81" s="7"/>
      <c r="S81" s="7"/>
      <c r="T81" s="7"/>
      <c r="U81" s="7"/>
      <c r="V81" s="7"/>
      <c r="W81" s="7"/>
      <c r="X81" s="7"/>
      <c r="Y81" s="7"/>
      <c r="Z81" s="7"/>
      <c r="AA81" s="7"/>
      <c r="AB81" s="7"/>
      <c r="AC81" s="7"/>
    </row>
    <row r="82" spans="1:29" ht="21" customHeight="1" x14ac:dyDescent="0.45">
      <c r="A82" s="53" t="s">
        <v>384</v>
      </c>
      <c r="B82" s="52"/>
      <c r="C82" s="52"/>
      <c r="D82" s="52"/>
      <c r="E82" s="52"/>
      <c r="F82" s="7"/>
      <c r="G82" s="7"/>
      <c r="H82" s="7"/>
      <c r="I82" s="7"/>
      <c r="J82" s="7"/>
      <c r="K82" s="7"/>
      <c r="L82" s="7"/>
      <c r="M82" s="7"/>
      <c r="N82" s="7"/>
      <c r="O82" s="7"/>
      <c r="P82" s="7"/>
      <c r="Q82" s="7"/>
      <c r="R82" s="7"/>
      <c r="S82" s="7"/>
      <c r="T82" s="7"/>
      <c r="U82" s="7"/>
      <c r="V82" s="7"/>
      <c r="W82" s="7"/>
      <c r="X82" s="7"/>
      <c r="Y82" s="7"/>
      <c r="Z82" s="7"/>
      <c r="AA82" s="7"/>
      <c r="AB82" s="7"/>
      <c r="AC82" s="7"/>
    </row>
    <row r="83" spans="1:29" ht="26.25" customHeight="1" x14ac:dyDescent="0.4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row>
    <row r="84" spans="1:29" ht="18" customHeight="1" x14ac:dyDescent="0.45">
      <c r="A84" s="76" t="s">
        <v>385</v>
      </c>
      <c r="B84" s="52"/>
      <c r="C84" s="52"/>
      <c r="D84" s="52"/>
      <c r="E84" s="52"/>
      <c r="F84" s="7"/>
      <c r="G84" s="7"/>
      <c r="H84" s="7"/>
      <c r="I84" s="7"/>
      <c r="J84" s="7"/>
      <c r="K84" s="7"/>
      <c r="L84" s="7"/>
      <c r="M84" s="7"/>
      <c r="N84" s="7"/>
      <c r="O84" s="7"/>
      <c r="P84" s="7"/>
      <c r="Q84" s="7"/>
      <c r="R84" s="7"/>
      <c r="S84" s="7"/>
      <c r="T84" s="7"/>
      <c r="U84" s="7"/>
      <c r="V84" s="7"/>
      <c r="W84" s="7"/>
      <c r="X84" s="7"/>
      <c r="Y84" s="7"/>
      <c r="Z84" s="7"/>
      <c r="AA84" s="7"/>
      <c r="AB84" s="7"/>
      <c r="AC84" s="7"/>
    </row>
    <row r="85" spans="1:29" ht="15.75" customHeight="1" x14ac:dyDescent="0.45">
      <c r="A85" s="53" t="s">
        <v>386</v>
      </c>
      <c r="B85" s="52"/>
      <c r="C85" s="52"/>
      <c r="D85" s="52"/>
      <c r="E85" s="52"/>
      <c r="F85" s="7"/>
      <c r="G85" s="7"/>
      <c r="H85" s="7"/>
      <c r="I85" s="7"/>
      <c r="J85" s="7"/>
      <c r="K85" s="7"/>
      <c r="L85" s="7"/>
      <c r="M85" s="7"/>
      <c r="N85" s="7"/>
      <c r="O85" s="7"/>
      <c r="P85" s="7"/>
      <c r="Q85" s="7"/>
      <c r="R85" s="7"/>
      <c r="S85" s="7"/>
      <c r="T85" s="7"/>
      <c r="U85" s="7"/>
      <c r="V85" s="7"/>
      <c r="W85" s="7"/>
      <c r="X85" s="7"/>
      <c r="Y85" s="7"/>
      <c r="Z85" s="7"/>
      <c r="AA85" s="7"/>
      <c r="AB85" s="7"/>
      <c r="AC85" s="7"/>
    </row>
    <row r="86" spans="1:29" ht="19.5" customHeight="1" x14ac:dyDescent="0.45">
      <c r="A86" s="23" t="s">
        <v>387</v>
      </c>
      <c r="B86" s="74" t="s">
        <v>388</v>
      </c>
      <c r="C86" s="75"/>
      <c r="D86" s="75"/>
      <c r="E86" s="24" t="str">
        <f>IF(AND(B86&lt;&gt;"",B86&lt;&gt;Q86),"✔","")</f>
        <v/>
      </c>
      <c r="F86" s="7"/>
      <c r="G86" s="7"/>
      <c r="H86" s="7"/>
      <c r="I86" s="7"/>
      <c r="J86" s="7"/>
      <c r="K86" s="7"/>
      <c r="L86" s="7"/>
      <c r="M86" s="7"/>
      <c r="N86" s="7"/>
      <c r="O86" s="7"/>
      <c r="P86" s="7"/>
      <c r="Q86" s="7" t="s">
        <v>388</v>
      </c>
      <c r="R86" s="7"/>
      <c r="S86" s="7"/>
      <c r="T86" s="7"/>
      <c r="U86" s="7"/>
      <c r="V86" s="7"/>
      <c r="W86" s="7"/>
      <c r="X86" s="7"/>
      <c r="Y86" s="7"/>
      <c r="Z86" s="7"/>
      <c r="AA86" s="7"/>
      <c r="AB86" s="7"/>
      <c r="AC86" s="7"/>
    </row>
    <row r="87" spans="1:29" ht="27.75" customHeight="1" x14ac:dyDescent="0.45">
      <c r="A87" s="23" t="s">
        <v>389</v>
      </c>
      <c r="B87" s="74"/>
      <c r="C87" s="75"/>
      <c r="D87" s="75"/>
      <c r="E87" s="24" t="str">
        <f>IF(AND(B87&lt;&gt;"",B87&lt;&gt;Q87),"✔","")</f>
        <v/>
      </c>
      <c r="F87" s="7"/>
      <c r="G87" s="7"/>
      <c r="H87" s="7"/>
      <c r="I87" s="7"/>
      <c r="J87" s="7"/>
      <c r="K87" s="7"/>
      <c r="L87" s="7"/>
      <c r="M87" s="7"/>
      <c r="N87" s="7"/>
      <c r="O87" s="7"/>
      <c r="P87" s="7"/>
      <c r="Q87" s="7"/>
      <c r="R87" s="7"/>
      <c r="S87" s="7"/>
      <c r="T87" s="7"/>
      <c r="U87" s="7"/>
      <c r="V87" s="7"/>
      <c r="W87" s="7"/>
      <c r="X87" s="7"/>
      <c r="Y87" s="7"/>
      <c r="Z87" s="7"/>
      <c r="AA87" s="7"/>
      <c r="AB87" s="7"/>
      <c r="AC87" s="7"/>
    </row>
    <row r="88" spans="1:29" ht="38.25" x14ac:dyDescent="0.45">
      <c r="A88" s="23" t="s">
        <v>390</v>
      </c>
      <c r="B88" s="74"/>
      <c r="C88" s="75"/>
      <c r="D88" s="75"/>
      <c r="E88" s="24" t="str">
        <f>IF(AND(B88&lt;&gt;"",B88&lt;&gt;Q88),"✔","")</f>
        <v/>
      </c>
      <c r="F88" s="7"/>
      <c r="G88" s="7"/>
      <c r="H88" s="7"/>
      <c r="I88" s="7"/>
      <c r="J88" s="7"/>
      <c r="K88" s="7"/>
      <c r="L88" s="7"/>
      <c r="M88" s="7"/>
      <c r="N88" s="7"/>
      <c r="O88" s="7"/>
      <c r="P88" s="7"/>
      <c r="Q88" s="7"/>
      <c r="R88" s="7"/>
      <c r="S88" s="7"/>
      <c r="T88" s="7"/>
      <c r="U88" s="7"/>
      <c r="V88" s="7"/>
      <c r="W88" s="7"/>
      <c r="X88" s="7"/>
      <c r="Y88" s="7"/>
      <c r="Z88" s="7"/>
      <c r="AA88" s="7"/>
      <c r="AB88" s="7"/>
      <c r="AC88" s="7"/>
    </row>
    <row r="89" spans="1:29" ht="27.75" customHeight="1" x14ac:dyDescent="0.45">
      <c r="A89" s="23" t="s">
        <v>391</v>
      </c>
      <c r="B89" s="74" t="s">
        <v>392</v>
      </c>
      <c r="C89" s="75"/>
      <c r="D89" s="75"/>
      <c r="E89" s="24" t="str">
        <f>IF(AND(B89&lt;&gt;"",B89&lt;&gt;Q89),"✔","")</f>
        <v/>
      </c>
      <c r="F89" s="7"/>
      <c r="G89" s="7"/>
      <c r="H89" s="7"/>
      <c r="I89" s="7"/>
      <c r="J89" s="7"/>
      <c r="K89" s="7"/>
      <c r="L89" s="7"/>
      <c r="M89" s="7"/>
      <c r="N89" s="7"/>
      <c r="O89" s="7"/>
      <c r="P89" s="7"/>
      <c r="Q89" s="7" t="s">
        <v>392</v>
      </c>
      <c r="R89" s="7"/>
      <c r="S89" s="7"/>
      <c r="T89" s="7"/>
      <c r="U89" s="7"/>
      <c r="V89" s="7"/>
      <c r="W89" s="7"/>
      <c r="X89" s="7"/>
      <c r="Y89" s="7"/>
      <c r="Z89" s="7"/>
      <c r="AA89" s="7"/>
      <c r="AB89" s="7"/>
      <c r="AC89" s="7"/>
    </row>
    <row r="90" spans="1:29" ht="24.75" customHeight="1" x14ac:dyDescent="0.4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row>
    <row r="91" spans="1:29" ht="23.25" customHeight="1" x14ac:dyDescent="0.45">
      <c r="A91" s="86" t="str">
        <f>IF(MIN(Z2,Z1)&gt;=Z1,"✅  MOUVEMENT TERMINÉ  —  Votre poste change sous vous, dans la direction que vous avez choisie. Le jour où l’intitulé suit, il ne fait qu’enregistrer un fait accompli.","Il vous reste "&amp;(Z1-MIN(Z2,Z1))&amp;" geste"&amp;IF(Z1-MIN(Z2,Z1)&gt;1,"s","")&amp;" pour débloquer ce que ce mouvement vous apporte.")</f>
        <v>Il vous reste 3 gestes pour débloquer ce que ce mouvement vous apporte.</v>
      </c>
      <c r="B91" s="87"/>
      <c r="C91" s="87"/>
      <c r="D91" s="87"/>
      <c r="E91" s="88"/>
      <c r="F91" s="7"/>
      <c r="G91" s="7"/>
      <c r="H91" s="7"/>
      <c r="I91" s="7"/>
      <c r="J91" s="7"/>
      <c r="K91" s="7"/>
      <c r="L91" s="7"/>
      <c r="M91" s="7"/>
      <c r="N91" s="7"/>
      <c r="O91" s="7"/>
      <c r="P91" s="7"/>
      <c r="Q91" s="7"/>
      <c r="R91" s="7"/>
      <c r="S91" s="7"/>
      <c r="T91" s="7"/>
      <c r="U91" s="7"/>
      <c r="V91" s="7"/>
      <c r="W91" s="7"/>
      <c r="X91" s="7"/>
      <c r="Y91" s="7"/>
      <c r="Z91" s="7"/>
      <c r="AA91" s="7"/>
      <c r="AB91" s="7"/>
      <c r="AC91" s="7"/>
    </row>
    <row r="92" spans="1:29" ht="14.25" customHeight="1" x14ac:dyDescent="0.4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row>
    <row r="93" spans="1:29" ht="14.25" customHeight="1" x14ac:dyDescent="0.4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row>
    <row r="94" spans="1:29" ht="14.25" customHeight="1" x14ac:dyDescent="0.4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row>
    <row r="95" spans="1:29" ht="14.25" customHeight="1" x14ac:dyDescent="0.4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row>
    <row r="96" spans="1:29" ht="14.25" customHeight="1" x14ac:dyDescent="0.4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row>
    <row r="97" spans="1:29" ht="14.25" customHeight="1" x14ac:dyDescent="0.4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row>
    <row r="98" spans="1:29" ht="14.25" customHeight="1" x14ac:dyDescent="0.4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row>
    <row r="99" spans="1:29" ht="14.25" customHeight="1" x14ac:dyDescent="0.4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row>
    <row r="100" spans="1:29" ht="14.25" customHeight="1" x14ac:dyDescent="0.4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row>
    <row r="101" spans="1:29" ht="14.25" customHeight="1" x14ac:dyDescent="0.4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row>
    <row r="102" spans="1:29" ht="14.25" customHeight="1" x14ac:dyDescent="0.4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row>
    <row r="103" spans="1:29" ht="14.25" customHeight="1" x14ac:dyDescent="0.4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row>
  </sheetData>
  <sheetProtection sheet="1" formatCells="0" formatColumns="0" formatRows="0"/>
  <mergeCells count="76">
    <mergeCell ref="B86:D86"/>
    <mergeCell ref="A91:E91"/>
    <mergeCell ref="A27:D27"/>
    <mergeCell ref="A4:E4"/>
    <mergeCell ref="A38:E38"/>
    <mergeCell ref="A72:E72"/>
    <mergeCell ref="A52:E52"/>
    <mergeCell ref="B77:D77"/>
    <mergeCell ref="B69:E69"/>
    <mergeCell ref="A19:E19"/>
    <mergeCell ref="B18:D18"/>
    <mergeCell ref="B29:E29"/>
    <mergeCell ref="A31:E31"/>
    <mergeCell ref="B12:D12"/>
    <mergeCell ref="A58:E58"/>
    <mergeCell ref="B28:E28"/>
    <mergeCell ref="A40:E40"/>
    <mergeCell ref="B89:D89"/>
    <mergeCell ref="B36:D36"/>
    <mergeCell ref="B80:D80"/>
    <mergeCell ref="B43:D43"/>
    <mergeCell ref="A2:E2"/>
    <mergeCell ref="B63:D63"/>
    <mergeCell ref="B79:D79"/>
    <mergeCell ref="B32:D32"/>
    <mergeCell ref="B35:D35"/>
    <mergeCell ref="B70:E70"/>
    <mergeCell ref="A71:E71"/>
    <mergeCell ref="A76:E76"/>
    <mergeCell ref="A85:E85"/>
    <mergeCell ref="B62:D62"/>
    <mergeCell ref="A22:E22"/>
    <mergeCell ref="B16:D16"/>
    <mergeCell ref="A84:E84"/>
    <mergeCell ref="B15:D15"/>
    <mergeCell ref="B55:D55"/>
    <mergeCell ref="A74:E74"/>
    <mergeCell ref="B24:D24"/>
    <mergeCell ref="A56:E56"/>
    <mergeCell ref="B64:D64"/>
    <mergeCell ref="A21:E21"/>
    <mergeCell ref="B33:D33"/>
    <mergeCell ref="B54:D54"/>
    <mergeCell ref="B81:D81"/>
    <mergeCell ref="A1:E1"/>
    <mergeCell ref="B88:D88"/>
    <mergeCell ref="B44:D44"/>
    <mergeCell ref="B53:D53"/>
    <mergeCell ref="B78:D78"/>
    <mergeCell ref="B87:D87"/>
    <mergeCell ref="A68:D68"/>
    <mergeCell ref="B34:D34"/>
    <mergeCell ref="A47:D47"/>
    <mergeCell ref="B10:D10"/>
    <mergeCell ref="B37:D37"/>
    <mergeCell ref="B50:E50"/>
    <mergeCell ref="A41:E41"/>
    <mergeCell ref="B7:E7"/>
    <mergeCell ref="B3:E3"/>
    <mergeCell ref="B65:D65"/>
    <mergeCell ref="B60:D60"/>
    <mergeCell ref="A73:E73"/>
    <mergeCell ref="B23:D23"/>
    <mergeCell ref="B61:D61"/>
    <mergeCell ref="A82:E82"/>
    <mergeCell ref="A5:D5"/>
    <mergeCell ref="B11:D11"/>
    <mergeCell ref="B42:D42"/>
    <mergeCell ref="A59:E59"/>
    <mergeCell ref="A48:E48"/>
    <mergeCell ref="B49:E49"/>
    <mergeCell ref="B6:E6"/>
    <mergeCell ref="B17:D17"/>
    <mergeCell ref="B13:D13"/>
    <mergeCell ref="B14:E14"/>
    <mergeCell ref="A9:E9"/>
  </mergeCells>
  <conditionalFormatting sqref="A91:E91">
    <cfRule type="expression" dxfId="75" priority="3">
      <formula>MIN($Z$2,$Z$1)&gt;=$Z$1</formula>
    </cfRule>
    <cfRule type="expression" dxfId="74" priority="4">
      <formula>MIN($Z$2,$Z$1)&lt;$Z$1</formula>
    </cfRule>
  </conditionalFormatting>
  <conditionalFormatting sqref="B3:D3">
    <cfRule type="dataBar" priority="2">
      <dataBar>
        <cfvo type="num" val="0"/>
        <cfvo type="num" val="1"/>
        <color rgb="FF27AE60"/>
      </dataBar>
    </cfRule>
  </conditionalFormatting>
  <conditionalFormatting sqref="B10:E13">
    <cfRule type="expression" dxfId="73" priority="5">
      <formula>AND($B10&lt;&gt;"",$B10=$Q10)</formula>
    </cfRule>
    <cfRule type="expression" dxfId="72" priority="6">
      <formula>AND($B10&lt;&gt;"",$B10&lt;&gt;$Q10)</formula>
    </cfRule>
  </conditionalFormatting>
  <conditionalFormatting sqref="B15:E18">
    <cfRule type="expression" dxfId="71" priority="7">
      <formula>AND($B15&lt;&gt;"",$B15=$Q15)</formula>
    </cfRule>
    <cfRule type="expression" dxfId="70" priority="8">
      <formula>AND($B15&lt;&gt;"",$B15&lt;&gt;$Q15)</formula>
    </cfRule>
  </conditionalFormatting>
  <conditionalFormatting sqref="B23:E24">
    <cfRule type="expression" dxfId="69" priority="9">
      <formula>AND($B23&lt;&gt;"",$B23=$Q23)</formula>
    </cfRule>
    <cfRule type="expression" dxfId="68" priority="10">
      <formula>AND($B23&lt;&gt;"",$B23&lt;&gt;$Q23)</formula>
    </cfRule>
  </conditionalFormatting>
  <conditionalFormatting sqref="B32:E37">
    <cfRule type="expression" dxfId="67" priority="11">
      <formula>AND($B32&lt;&gt;"",$B32=$Q32)</formula>
    </cfRule>
    <cfRule type="expression" dxfId="66" priority="12">
      <formula>AND($B32&lt;&gt;"",$B32&lt;&gt;$Q32)</formula>
    </cfRule>
  </conditionalFormatting>
  <conditionalFormatting sqref="B42:E44">
    <cfRule type="expression" dxfId="65" priority="15">
      <formula>AND($B42&lt;&gt;"",$B42=$Q42)</formula>
    </cfRule>
    <cfRule type="expression" dxfId="64" priority="16">
      <formula>AND($B42&lt;&gt;"",$B42&lt;&gt;$Q42)</formula>
    </cfRule>
  </conditionalFormatting>
  <conditionalFormatting sqref="B53:E55">
    <cfRule type="expression" dxfId="63" priority="17">
      <formula>AND($B53&lt;&gt;"",$B53=$Q53)</formula>
    </cfRule>
    <cfRule type="expression" dxfId="62" priority="18">
      <formula>AND($B53&lt;&gt;"",$B53&lt;&gt;$Q53)</formula>
    </cfRule>
  </conditionalFormatting>
  <conditionalFormatting sqref="B60:E65">
    <cfRule type="expression" dxfId="61" priority="19">
      <formula>AND($B60&lt;&gt;"",$B60=$Q60)</formula>
    </cfRule>
    <cfRule type="expression" dxfId="60" priority="20">
      <formula>AND($B60&lt;&gt;"",$B60&lt;&gt;$Q60)</formula>
    </cfRule>
  </conditionalFormatting>
  <conditionalFormatting sqref="B77:E81">
    <cfRule type="expression" dxfId="59" priority="21">
      <formula>AND($B77&lt;&gt;"",$B77=$Q77)</formula>
    </cfRule>
    <cfRule type="expression" dxfId="58" priority="22">
      <formula>AND($B77&lt;&gt;"",$B77&lt;&gt;$Q77)</formula>
    </cfRule>
  </conditionalFormatting>
  <conditionalFormatting sqref="B86:E89">
    <cfRule type="expression" dxfId="57" priority="13">
      <formula>AND($B86&lt;&gt;"",$B86=$Q86)</formula>
    </cfRule>
    <cfRule type="expression" dxfId="56" priority="14">
      <formula>AND($B86&lt;&gt;"",$B86&lt;&gt;$Q86)</formula>
    </cfRule>
  </conditionalFormatting>
  <conditionalFormatting sqref="E5">
    <cfRule type="cellIs" dxfId="55" priority="25" operator="equal">
      <formula>"Fait"</formula>
    </cfRule>
    <cfRule type="cellIs" dxfId="54" priority="26" operator="equal">
      <formula>"En cours"</formula>
    </cfRule>
    <cfRule type="cellIs" dxfId="53" priority="27" operator="equal">
      <formula>"À faire"</formula>
    </cfRule>
  </conditionalFormatting>
  <conditionalFormatting sqref="E27">
    <cfRule type="cellIs" dxfId="52" priority="28" operator="equal">
      <formula>"Fait"</formula>
    </cfRule>
    <cfRule type="cellIs" dxfId="51" priority="29" operator="equal">
      <formula>"En cours"</formula>
    </cfRule>
    <cfRule type="cellIs" dxfId="50" priority="30" operator="equal">
      <formula>"À faire"</formula>
    </cfRule>
  </conditionalFormatting>
  <conditionalFormatting sqref="E47">
    <cfRule type="cellIs" dxfId="49" priority="31" operator="equal">
      <formula>"Fait"</formula>
    </cfRule>
    <cfRule type="cellIs" dxfId="48" priority="32" operator="equal">
      <formula>"En cours"</formula>
    </cfRule>
    <cfRule type="cellIs" dxfId="47" priority="33" operator="equal">
      <formula>"À faire"</formula>
    </cfRule>
  </conditionalFormatting>
  <conditionalFormatting sqref="E68">
    <cfRule type="cellIs" dxfId="46" priority="34" operator="equal">
      <formula>"Fait"</formula>
    </cfRule>
    <cfRule type="cellIs" dxfId="45" priority="35" operator="equal">
      <formula>"En cours"</formula>
    </cfRule>
    <cfRule type="cellIs" dxfId="44" priority="36" operator="equal">
      <formula>"À faire"</formula>
    </cfRule>
  </conditionalFormatting>
  <dataValidations count="4">
    <dataValidation type="list" allowBlank="1" showInputMessage="1" error="Choisissez une valeur dans la liste." promptTitle="Liste" prompt="Choisissez une valeur dans la liste déroulante." sqref="B11:B13" xr:uid="{00000000-0002-0000-0400-000000000000}">
      <formula1>"Oui,Non"</formula1>
      <formula2>0</formula2>
    </dataValidation>
    <dataValidation type="list" allowBlank="1" showInputMessage="1" error="Choisissez une valeur dans la liste." promptTitle="Liste" prompt="Choisissez une valeur dans la liste déroulante." sqref="B37" xr:uid="{00000000-0002-0000-0400-000001000000}">
      <formula1>"Cadrage,Arbitrage,Responsabilité,Relation"</formula1>
      <formula2>0</formula2>
    </dataValidation>
    <dataValidation type="list" allowBlank="1" showInputMessage="1" error="Choisissez une valeur dans la liste." promptTitle="Liste" prompt="Choisissez une valeur dans la liste déroulante." sqref="B43 B87:B88" xr:uid="{00000000-0002-0000-0400-000002000000}">
      <formula1>"Oui,Pas encore"</formula1>
      <formula2>0</formula2>
    </dataValidation>
    <dataValidation type="list" allowBlank="1" showInputMessage="1" error="Choisissez une valeur dans la liste." promptTitle="Liste" prompt="Choisissez une valeur dans la liste déroulante." sqref="B60" xr:uid="{00000000-0002-0000-0400-000003000000}">
      <formula1>"Pivot — même métier,autre angle,Terrain — autre famille,socle emporté,Statut — même savoir-faire,en direct"</formula1>
      <formula2>0</formula2>
    </dataValidation>
  </dataValidations>
  <printOptions horizontalCentered="1"/>
  <pageMargins left="0.5" right="0.5" top="0.6" bottom="0.6" header="0.25" footer="0.25"/>
  <pageSetup paperSize="9" scale="72" fitToHeight="0" orientation="portrait" horizontalDpi="300" verticalDpi="300" r:id="rId1"/>
  <headerFooter>
    <oddFooter>&amp;L&amp;8 &amp;K8A8A85IRREMPLAÇABLE · le cockpit&amp;R&amp;8 &amp;K8A8A85inovapolis.fr/le-livre   ·   page &amp;P / &amp;N</oddFooter>
  </headerFooter>
  <rowBreaks count="3" manualBreakCount="3">
    <brk id="26" max="4" man="1"/>
    <brk id="66" max="4" man="1"/>
    <brk id="91"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FA0EE"/>
    <pageSetUpPr fitToPage="1"/>
  </sheetPr>
  <dimension ref="A1:AC100"/>
  <sheetViews>
    <sheetView showGridLines="0" view="pageBreakPreview" zoomScale="160" zoomScaleNormal="145" zoomScaleSheetLayoutView="160" workbookViewId="0">
      <pane ySplit="3" topLeftCell="A4" activePane="bottomLeft" state="frozen"/>
      <selection pane="bottomLeft" sqref="A1:E1"/>
    </sheetView>
  </sheetViews>
  <sheetFormatPr baseColWidth="10" defaultColWidth="9.06640625" defaultRowHeight="14.25" x14ac:dyDescent="0.45"/>
  <cols>
    <col min="1" max="1" width="42" customWidth="1"/>
    <col min="2" max="2" width="38" customWidth="1"/>
    <col min="3" max="3" width="24" customWidth="1"/>
    <col min="4" max="4" width="16" customWidth="1"/>
    <col min="5" max="5" width="8" customWidth="1"/>
    <col min="6" max="23" width="13" hidden="1" customWidth="1"/>
    <col min="24" max="24" width="6" hidden="1" customWidth="1"/>
    <col min="25" max="28" width="13" hidden="1" customWidth="1"/>
  </cols>
  <sheetData>
    <row r="1" spans="1:29" ht="34.049999999999997" customHeight="1" x14ac:dyDescent="0.45">
      <c r="A1" s="78" t="s">
        <v>393</v>
      </c>
      <c r="B1" s="79"/>
      <c r="C1" s="79"/>
      <c r="D1" s="79"/>
      <c r="E1" s="79"/>
      <c r="F1" s="7"/>
      <c r="G1" s="7"/>
      <c r="H1" s="7"/>
      <c r="I1" s="7"/>
      <c r="J1" s="7"/>
      <c r="K1" s="7"/>
      <c r="L1" s="7"/>
      <c r="M1" s="7"/>
      <c r="N1" s="7"/>
      <c r="O1" s="7"/>
      <c r="P1" s="7"/>
      <c r="Q1" s="7"/>
      <c r="R1" s="7"/>
      <c r="S1" s="7"/>
      <c r="T1" s="7"/>
      <c r="U1" s="7"/>
      <c r="V1" s="7"/>
      <c r="W1" s="7"/>
      <c r="X1" s="7"/>
      <c r="Y1" s="7"/>
      <c r="Z1" s="7">
        <v>4</v>
      </c>
      <c r="AA1" s="7"/>
      <c r="AB1" s="7"/>
      <c r="AC1" s="7"/>
    </row>
    <row r="2" spans="1:29" ht="27.75" customHeight="1" x14ac:dyDescent="0.45">
      <c r="A2" s="83" t="s">
        <v>394</v>
      </c>
      <c r="B2" s="84"/>
      <c r="C2" s="84"/>
      <c r="D2" s="84"/>
      <c r="E2" s="84"/>
      <c r="F2" s="7"/>
      <c r="G2" s="7"/>
      <c r="H2" s="7"/>
      <c r="I2" s="7"/>
      <c r="J2" s="7"/>
      <c r="K2" s="7"/>
      <c r="L2" s="7"/>
      <c r="M2" s="7"/>
      <c r="N2" s="7"/>
      <c r="O2" s="7"/>
      <c r="P2" s="7"/>
      <c r="Q2" s="7"/>
      <c r="R2" s="7"/>
      <c r="S2" s="7"/>
      <c r="T2" s="7"/>
      <c r="U2" s="7"/>
      <c r="V2" s="7"/>
      <c r="W2" s="7"/>
      <c r="X2" s="7"/>
      <c r="Y2" s="7"/>
      <c r="Z2" s="7">
        <f>Z5+Z26+Z43+Z66</f>
        <v>0</v>
      </c>
      <c r="AA2" s="7"/>
      <c r="AB2" s="7"/>
      <c r="AC2" s="7"/>
    </row>
    <row r="3" spans="1:29" ht="21.75" customHeight="1" x14ac:dyDescent="0.45">
      <c r="A3" s="20" t="str">
        <f>"Votre avancée : "&amp;Z2&amp;" geste"&amp;IF(Z2&gt;1,"s","")&amp;" sur "&amp;Z1</f>
        <v>Votre avancée : 0 geste sur 4</v>
      </c>
      <c r="B3" s="81">
        <f>IF(Z1=0,0,Z2/Z1)</f>
        <v>0</v>
      </c>
      <c r="C3" s="52"/>
      <c r="D3" s="52"/>
      <c r="E3" s="52"/>
      <c r="F3" s="7"/>
      <c r="G3" s="7"/>
      <c r="H3" s="7"/>
      <c r="I3" s="7"/>
      <c r="J3" s="7"/>
      <c r="K3" s="7"/>
      <c r="L3" s="7"/>
      <c r="M3" s="7"/>
      <c r="N3" s="7"/>
      <c r="O3" s="7"/>
      <c r="P3" s="7"/>
      <c r="Q3" s="7"/>
      <c r="R3" s="7"/>
      <c r="S3" s="7"/>
      <c r="T3" s="7"/>
      <c r="U3" s="7"/>
      <c r="V3" s="7"/>
      <c r="W3" s="7"/>
      <c r="X3" s="7"/>
      <c r="Y3" s="7"/>
      <c r="Z3" s="7"/>
      <c r="AA3" s="7"/>
      <c r="AB3" s="7"/>
      <c r="AC3" s="7"/>
    </row>
    <row r="4" spans="1:29" ht="24" customHeight="1" x14ac:dyDescent="0.45">
      <c r="A4" s="85" t="s">
        <v>395</v>
      </c>
      <c r="B4" s="63"/>
      <c r="C4" s="63"/>
      <c r="D4" s="63"/>
      <c r="E4" s="63"/>
      <c r="F4" s="7"/>
      <c r="G4" s="7"/>
      <c r="H4" s="7"/>
      <c r="I4" s="7"/>
      <c r="J4" s="7"/>
      <c r="K4" s="7"/>
      <c r="L4" s="7"/>
      <c r="M4" s="7"/>
      <c r="N4" s="7"/>
      <c r="O4" s="7"/>
      <c r="P4" s="7"/>
      <c r="Q4" s="7"/>
      <c r="R4" s="7"/>
      <c r="S4" s="7"/>
      <c r="T4" s="7"/>
      <c r="U4" s="7"/>
      <c r="V4" s="7"/>
      <c r="W4" s="7"/>
      <c r="X4" s="7"/>
      <c r="Y4" s="7"/>
      <c r="Z4" s="7"/>
      <c r="AA4" s="7"/>
      <c r="AB4" s="7"/>
      <c r="AC4" s="7"/>
    </row>
    <row r="5" spans="1:29" ht="25.5" customHeight="1" x14ac:dyDescent="0.45">
      <c r="A5" s="56" t="s">
        <v>396</v>
      </c>
      <c r="B5" s="57"/>
      <c r="C5" s="57"/>
      <c r="D5" s="57"/>
      <c r="E5" s="21" t="str">
        <f>IF(Y5=0,"",IF(X5=0,"À faire",IF(X5&lt;Y5,"En cours","Fait")))</f>
        <v>À faire</v>
      </c>
      <c r="F5" s="7"/>
      <c r="G5" s="7"/>
      <c r="H5" s="7"/>
      <c r="I5" s="7"/>
      <c r="J5" s="7"/>
      <c r="K5" s="7"/>
      <c r="L5" s="7"/>
      <c r="M5" s="7"/>
      <c r="N5" s="7"/>
      <c r="O5" s="7"/>
      <c r="P5" s="7"/>
      <c r="Q5" s="7"/>
      <c r="R5" s="7"/>
      <c r="S5" s="7"/>
      <c r="T5" s="7"/>
      <c r="U5" s="7"/>
      <c r="V5" s="7"/>
      <c r="W5" s="7"/>
      <c r="X5" s="7">
        <f>--(TRIM(B10)&lt;&gt;TRIM(Q10))+--(TRIM(B11)&lt;&gt;TRIM(Q11))+--(TRIM(B12)&lt;&gt;TRIM(Q12))+--(TRIM(B13)&lt;&gt;TRIM(Q13))+--(TRIM(B14)&lt;&gt;TRIM(Q14))+--(TRIM(B15)&lt;&gt;TRIM(Q15))</f>
        <v>0</v>
      </c>
      <c r="Y5" s="7">
        <v>6</v>
      </c>
      <c r="Z5" s="7">
        <f>IF(E5="Fait",1,0)</f>
        <v>0</v>
      </c>
      <c r="AA5" s="7"/>
      <c r="AB5" s="7"/>
      <c r="AC5" s="7"/>
    </row>
    <row r="6" spans="1:29" ht="30" customHeight="1" x14ac:dyDescent="0.45">
      <c r="A6" s="22" t="s">
        <v>117</v>
      </c>
      <c r="B6" s="77" t="s">
        <v>397</v>
      </c>
      <c r="C6" s="52"/>
      <c r="D6" s="52"/>
      <c r="E6" s="52"/>
      <c r="F6" s="7"/>
      <c r="G6" s="7"/>
      <c r="H6" s="7"/>
      <c r="I6" s="7"/>
      <c r="J6" s="7"/>
      <c r="K6" s="7"/>
      <c r="L6" s="7"/>
      <c r="M6" s="7"/>
      <c r="N6" s="7"/>
      <c r="O6" s="7"/>
      <c r="P6" s="7"/>
      <c r="Q6" s="7"/>
      <c r="R6" s="7"/>
      <c r="S6" s="7"/>
      <c r="T6" s="7"/>
      <c r="U6" s="7"/>
      <c r="V6" s="7"/>
      <c r="W6" s="7"/>
      <c r="X6" s="7"/>
      <c r="Y6" s="7"/>
      <c r="Z6" s="7"/>
      <c r="AA6" s="7"/>
      <c r="AB6" s="7"/>
      <c r="AC6" s="7"/>
    </row>
    <row r="7" spans="1:29" ht="27.75" customHeight="1" x14ac:dyDescent="0.45">
      <c r="A7" s="22" t="s">
        <v>119</v>
      </c>
      <c r="B7" s="80" t="s">
        <v>398</v>
      </c>
      <c r="C7" s="52"/>
      <c r="D7" s="52"/>
      <c r="E7" s="52"/>
      <c r="F7" s="7"/>
      <c r="G7" s="7"/>
      <c r="H7" s="7"/>
      <c r="I7" s="7"/>
      <c r="J7" s="7"/>
      <c r="K7" s="7"/>
      <c r="L7" s="7"/>
      <c r="M7" s="7"/>
      <c r="N7" s="7"/>
      <c r="O7" s="7"/>
      <c r="P7" s="7"/>
      <c r="Q7" s="7"/>
      <c r="R7" s="7"/>
      <c r="S7" s="7"/>
      <c r="T7" s="7"/>
      <c r="U7" s="7"/>
      <c r="V7" s="7"/>
      <c r="W7" s="7"/>
      <c r="X7" s="7"/>
      <c r="Y7" s="7"/>
      <c r="Z7" s="7"/>
      <c r="AA7" s="7"/>
      <c r="AB7" s="7"/>
      <c r="AC7" s="7"/>
    </row>
    <row r="8" spans="1:29" ht="14.25" customHeight="1" x14ac:dyDescent="0.45">
      <c r="A8" s="7"/>
      <c r="B8" s="7"/>
      <c r="C8" s="7"/>
      <c r="D8" s="7"/>
      <c r="E8" s="7"/>
      <c r="F8" s="7"/>
      <c r="G8" s="7"/>
      <c r="H8" s="7"/>
      <c r="I8" s="7"/>
      <c r="J8" s="7"/>
      <c r="K8" s="7"/>
      <c r="L8" s="7"/>
      <c r="M8" s="7"/>
      <c r="N8" s="7"/>
      <c r="O8" s="7"/>
      <c r="P8" s="7"/>
      <c r="Q8" s="7"/>
      <c r="R8" s="7"/>
      <c r="S8" s="7"/>
      <c r="T8" s="7"/>
      <c r="U8" s="7"/>
      <c r="V8" s="7"/>
      <c r="W8" s="7"/>
      <c r="X8" s="7"/>
      <c r="Y8" s="7"/>
      <c r="Z8" s="7"/>
      <c r="AA8" s="7"/>
      <c r="AB8" s="7"/>
      <c r="AC8" s="7"/>
    </row>
    <row r="9" spans="1:29" ht="15.75" customHeight="1" x14ac:dyDescent="0.45">
      <c r="A9" s="82" t="s">
        <v>121</v>
      </c>
      <c r="B9" s="52"/>
      <c r="C9" s="52"/>
      <c r="D9" s="52"/>
      <c r="E9" s="52"/>
      <c r="F9" s="7"/>
      <c r="G9" s="7"/>
      <c r="H9" s="7"/>
      <c r="I9" s="7"/>
      <c r="J9" s="7"/>
      <c r="K9" s="7"/>
      <c r="L9" s="7"/>
      <c r="M9" s="7"/>
      <c r="N9" s="7"/>
      <c r="O9" s="7"/>
      <c r="P9" s="7"/>
      <c r="Q9" s="7"/>
      <c r="R9" s="7"/>
      <c r="S9" s="7"/>
      <c r="T9" s="7"/>
      <c r="U9" s="7"/>
      <c r="V9" s="7"/>
      <c r="W9" s="7"/>
      <c r="X9" s="7"/>
      <c r="Y9" s="7"/>
      <c r="Z9" s="7"/>
      <c r="AA9" s="7"/>
      <c r="AB9" s="7"/>
      <c r="AC9" s="7"/>
    </row>
    <row r="10" spans="1:29" ht="19.5" customHeight="1" x14ac:dyDescent="0.45">
      <c r="A10" s="23" t="s">
        <v>399</v>
      </c>
      <c r="B10" s="74" t="s">
        <v>400</v>
      </c>
      <c r="C10" s="75"/>
      <c r="D10" s="75"/>
      <c r="E10" s="24" t="str">
        <f t="shared" ref="E10:E15" si="0">IF(AND(B10&lt;&gt;"",B10&lt;&gt;Q10),"✔","")</f>
        <v/>
      </c>
      <c r="F10" s="7"/>
      <c r="G10" s="7"/>
      <c r="H10" s="7"/>
      <c r="I10" s="7"/>
      <c r="J10" s="7"/>
      <c r="K10" s="7"/>
      <c r="L10" s="7"/>
      <c r="M10" s="7"/>
      <c r="N10" s="7"/>
      <c r="O10" s="7"/>
      <c r="P10" s="7"/>
      <c r="Q10" s="7" t="s">
        <v>400</v>
      </c>
      <c r="R10" s="7"/>
      <c r="S10" s="7"/>
      <c r="T10" s="7"/>
      <c r="U10" s="7"/>
      <c r="V10" s="7"/>
      <c r="W10" s="7"/>
      <c r="X10" s="7"/>
      <c r="Y10" s="7"/>
      <c r="Z10" s="7"/>
      <c r="AA10" s="7"/>
      <c r="AB10" s="7"/>
      <c r="AC10" s="7"/>
    </row>
    <row r="11" spans="1:29" ht="19.5" customHeight="1" x14ac:dyDescent="0.45">
      <c r="A11" s="23" t="s">
        <v>401</v>
      </c>
      <c r="B11" s="74" t="s">
        <v>402</v>
      </c>
      <c r="C11" s="75"/>
      <c r="D11" s="75"/>
      <c r="E11" s="24" t="str">
        <f t="shared" si="0"/>
        <v/>
      </c>
      <c r="F11" s="7"/>
      <c r="G11" s="7"/>
      <c r="H11" s="7"/>
      <c r="I11" s="7"/>
      <c r="J11" s="7"/>
      <c r="K11" s="7"/>
      <c r="L11" s="7"/>
      <c r="M11" s="7"/>
      <c r="N11" s="7"/>
      <c r="O11" s="7"/>
      <c r="P11" s="7"/>
      <c r="Q11" s="7" t="s">
        <v>402</v>
      </c>
      <c r="R11" s="7"/>
      <c r="S11" s="7"/>
      <c r="T11" s="7"/>
      <c r="U11" s="7"/>
      <c r="V11" s="7"/>
      <c r="W11" s="7"/>
      <c r="X11" s="7"/>
      <c r="Y11" s="7"/>
      <c r="Z11" s="7"/>
      <c r="AA11" s="7"/>
      <c r="AB11" s="7"/>
      <c r="AC11" s="7"/>
    </row>
    <row r="12" spans="1:29" ht="19.5" customHeight="1" x14ac:dyDescent="0.45">
      <c r="A12" s="23" t="s">
        <v>403</v>
      </c>
      <c r="B12" s="74" t="s">
        <v>404</v>
      </c>
      <c r="C12" s="75"/>
      <c r="D12" s="75"/>
      <c r="E12" s="24" t="str">
        <f t="shared" si="0"/>
        <v/>
      </c>
      <c r="F12" s="7"/>
      <c r="G12" s="7"/>
      <c r="H12" s="7"/>
      <c r="I12" s="7"/>
      <c r="J12" s="7"/>
      <c r="K12" s="7"/>
      <c r="L12" s="7"/>
      <c r="M12" s="7"/>
      <c r="N12" s="7"/>
      <c r="O12" s="7"/>
      <c r="P12" s="7"/>
      <c r="Q12" s="7" t="s">
        <v>404</v>
      </c>
      <c r="R12" s="7"/>
      <c r="S12" s="7"/>
      <c r="T12" s="7"/>
      <c r="U12" s="7"/>
      <c r="V12" s="7"/>
      <c r="W12" s="7"/>
      <c r="X12" s="7"/>
      <c r="Y12" s="7"/>
      <c r="Z12" s="7"/>
      <c r="AA12" s="7"/>
      <c r="AB12" s="7"/>
      <c r="AC12" s="7"/>
    </row>
    <row r="13" spans="1:29" ht="19.5" customHeight="1" x14ac:dyDescent="0.45">
      <c r="A13" s="23" t="s">
        <v>405</v>
      </c>
      <c r="B13" s="74" t="s">
        <v>406</v>
      </c>
      <c r="C13" s="75"/>
      <c r="D13" s="75"/>
      <c r="E13" s="24" t="str">
        <f t="shared" si="0"/>
        <v/>
      </c>
      <c r="F13" s="7"/>
      <c r="G13" s="7"/>
      <c r="H13" s="7"/>
      <c r="I13" s="7"/>
      <c r="J13" s="7"/>
      <c r="K13" s="7"/>
      <c r="L13" s="7"/>
      <c r="M13" s="7"/>
      <c r="N13" s="7"/>
      <c r="O13" s="7"/>
      <c r="P13" s="7"/>
      <c r="Q13" s="7" t="s">
        <v>406</v>
      </c>
      <c r="R13" s="7"/>
      <c r="S13" s="7"/>
      <c r="T13" s="7"/>
      <c r="U13" s="7"/>
      <c r="V13" s="7"/>
      <c r="W13" s="7"/>
      <c r="X13" s="7"/>
      <c r="Y13" s="7"/>
      <c r="Z13" s="7"/>
      <c r="AA13" s="7"/>
      <c r="AB13" s="7"/>
      <c r="AC13" s="7"/>
    </row>
    <row r="14" spans="1:29" ht="19.5" customHeight="1" x14ac:dyDescent="0.45">
      <c r="A14" s="23" t="s">
        <v>407</v>
      </c>
      <c r="B14" s="74" t="s">
        <v>408</v>
      </c>
      <c r="C14" s="75"/>
      <c r="D14" s="75"/>
      <c r="E14" s="24" t="str">
        <f t="shared" si="0"/>
        <v/>
      </c>
      <c r="F14" s="7"/>
      <c r="G14" s="7"/>
      <c r="H14" s="7"/>
      <c r="I14" s="7"/>
      <c r="J14" s="7"/>
      <c r="K14" s="7"/>
      <c r="L14" s="7"/>
      <c r="M14" s="7"/>
      <c r="N14" s="7"/>
      <c r="O14" s="7"/>
      <c r="P14" s="7"/>
      <c r="Q14" s="7" t="s">
        <v>408</v>
      </c>
      <c r="R14" s="7"/>
      <c r="S14" s="7"/>
      <c r="T14" s="7"/>
      <c r="U14" s="7"/>
      <c r="V14" s="7"/>
      <c r="W14" s="7"/>
      <c r="X14" s="7"/>
      <c r="Y14" s="7"/>
      <c r="Z14" s="7"/>
      <c r="AA14" s="7"/>
      <c r="AB14" s="7"/>
      <c r="AC14" s="7"/>
    </row>
    <row r="15" spans="1:29" ht="19.5" customHeight="1" x14ac:dyDescent="0.45">
      <c r="A15" s="23" t="s">
        <v>409</v>
      </c>
      <c r="B15" s="74" t="s">
        <v>410</v>
      </c>
      <c r="C15" s="75"/>
      <c r="D15" s="75"/>
      <c r="E15" s="24" t="str">
        <f t="shared" si="0"/>
        <v/>
      </c>
      <c r="F15" s="7"/>
      <c r="G15" s="7"/>
      <c r="H15" s="7"/>
      <c r="I15" s="7"/>
      <c r="J15" s="7"/>
      <c r="K15" s="7"/>
      <c r="L15" s="7"/>
      <c r="M15" s="7"/>
      <c r="N15" s="7"/>
      <c r="O15" s="7"/>
      <c r="P15" s="7"/>
      <c r="Q15" s="7" t="s">
        <v>410</v>
      </c>
      <c r="R15" s="7"/>
      <c r="S15" s="7"/>
      <c r="T15" s="7"/>
      <c r="U15" s="7"/>
      <c r="V15" s="7"/>
      <c r="W15" s="7"/>
      <c r="X15" s="7"/>
      <c r="Y15" s="7"/>
      <c r="Z15" s="7"/>
      <c r="AA15" s="7"/>
      <c r="AB15" s="7"/>
      <c r="AC15" s="7"/>
    </row>
    <row r="16" spans="1:29" ht="25.5" customHeight="1" x14ac:dyDescent="0.45">
      <c r="A16" s="53" t="s">
        <v>411</v>
      </c>
      <c r="B16" s="52"/>
      <c r="C16" s="52"/>
      <c r="D16" s="52"/>
      <c r="E16" s="52"/>
      <c r="F16" s="7"/>
      <c r="G16" s="7"/>
      <c r="H16" s="7"/>
      <c r="I16" s="7"/>
      <c r="J16" s="7"/>
      <c r="K16" s="7"/>
      <c r="L16" s="7"/>
      <c r="M16" s="7"/>
      <c r="N16" s="7"/>
      <c r="O16" s="7"/>
      <c r="P16" s="7"/>
      <c r="Q16" s="7"/>
      <c r="R16" s="7"/>
      <c r="S16" s="7"/>
      <c r="T16" s="7"/>
      <c r="U16" s="7"/>
      <c r="V16" s="7"/>
      <c r="W16" s="7"/>
      <c r="X16" s="7"/>
      <c r="Y16" s="7"/>
      <c r="Z16" s="7"/>
      <c r="AA16" s="7"/>
      <c r="AB16" s="7"/>
      <c r="AC16" s="7"/>
    </row>
    <row r="17" spans="1:29" ht="14.25" customHeight="1" x14ac:dyDescent="0.4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row>
    <row r="18" spans="1:29" ht="18" customHeight="1" x14ac:dyDescent="0.45">
      <c r="A18" s="76" t="s">
        <v>412</v>
      </c>
      <c r="B18" s="52"/>
      <c r="C18" s="52"/>
      <c r="D18" s="52"/>
      <c r="E18" s="52"/>
      <c r="F18" s="7"/>
      <c r="G18" s="7"/>
      <c r="H18" s="7"/>
      <c r="I18" s="7"/>
      <c r="J18" s="7"/>
      <c r="K18" s="7"/>
      <c r="L18" s="7"/>
      <c r="M18" s="7"/>
      <c r="N18" s="7"/>
      <c r="O18" s="7"/>
      <c r="P18" s="7"/>
      <c r="Q18" s="7"/>
      <c r="R18" s="7"/>
      <c r="S18" s="7"/>
      <c r="T18" s="7"/>
      <c r="U18" s="7"/>
      <c r="V18" s="7"/>
      <c r="W18" s="7"/>
      <c r="X18" s="7"/>
      <c r="Y18" s="7"/>
      <c r="Z18" s="7"/>
      <c r="AA18" s="7"/>
      <c r="AB18" s="7"/>
      <c r="AC18" s="7"/>
    </row>
    <row r="19" spans="1:29" ht="25.5" customHeight="1" x14ac:dyDescent="0.45">
      <c r="A19" s="53" t="s">
        <v>413</v>
      </c>
      <c r="B19" s="52"/>
      <c r="C19" s="52"/>
      <c r="D19" s="52"/>
      <c r="E19" s="52"/>
      <c r="F19" s="7"/>
      <c r="G19" s="7"/>
      <c r="H19" s="7"/>
      <c r="I19" s="7"/>
      <c r="J19" s="7"/>
      <c r="K19" s="7"/>
      <c r="L19" s="7"/>
      <c r="M19" s="7"/>
      <c r="N19" s="7"/>
      <c r="O19" s="7"/>
      <c r="P19" s="7"/>
      <c r="Q19" s="7"/>
      <c r="R19" s="7"/>
      <c r="S19" s="7"/>
      <c r="T19" s="7"/>
      <c r="U19" s="7"/>
      <c r="V19" s="7"/>
      <c r="W19" s="7"/>
      <c r="X19" s="7"/>
      <c r="Y19" s="7"/>
      <c r="Z19" s="7"/>
      <c r="AA19" s="7"/>
      <c r="AB19" s="7"/>
      <c r="AC19" s="7"/>
    </row>
    <row r="20" spans="1:29" ht="27.75" customHeight="1" x14ac:dyDescent="0.45">
      <c r="A20" s="23" t="s">
        <v>414</v>
      </c>
      <c r="B20" s="74" t="s">
        <v>415</v>
      </c>
      <c r="C20" s="75"/>
      <c r="D20" s="75"/>
      <c r="E20" s="24" t="str">
        <f>IF(AND(B20&lt;&gt;"",B20&lt;&gt;Q20),"✔","")</f>
        <v/>
      </c>
      <c r="F20" s="7"/>
      <c r="G20" s="7"/>
      <c r="H20" s="7"/>
      <c r="I20" s="7"/>
      <c r="J20" s="7"/>
      <c r="K20" s="7"/>
      <c r="L20" s="7"/>
      <c r="M20" s="7"/>
      <c r="N20" s="7"/>
      <c r="O20" s="7"/>
      <c r="P20" s="7"/>
      <c r="Q20" s="7" t="s">
        <v>415</v>
      </c>
      <c r="R20" s="7"/>
      <c r="S20" s="7"/>
      <c r="T20" s="7"/>
      <c r="U20" s="7"/>
      <c r="V20" s="7"/>
      <c r="W20" s="7"/>
      <c r="X20" s="7"/>
      <c r="Y20" s="7"/>
      <c r="Z20" s="7"/>
      <c r="AA20" s="7"/>
      <c r="AB20" s="7"/>
      <c r="AC20" s="7"/>
    </row>
    <row r="21" spans="1:29" ht="19.5" customHeight="1" x14ac:dyDescent="0.45">
      <c r="A21" s="23" t="s">
        <v>416</v>
      </c>
      <c r="B21" s="74" t="s">
        <v>417</v>
      </c>
      <c r="C21" s="75"/>
      <c r="D21" s="75"/>
      <c r="E21" s="24" t="str">
        <f>IF(AND(B21&lt;&gt;"",B21&lt;&gt;Q21),"✔","")</f>
        <v/>
      </c>
      <c r="F21" s="7"/>
      <c r="G21" s="7"/>
      <c r="H21" s="7"/>
      <c r="I21" s="7"/>
      <c r="J21" s="7"/>
      <c r="K21" s="7"/>
      <c r="L21" s="7"/>
      <c r="M21" s="7"/>
      <c r="N21" s="7"/>
      <c r="O21" s="7"/>
      <c r="P21" s="7"/>
      <c r="Q21" s="7" t="s">
        <v>417</v>
      </c>
      <c r="R21" s="7"/>
      <c r="S21" s="7"/>
      <c r="T21" s="7"/>
      <c r="U21" s="7"/>
      <c r="V21" s="7"/>
      <c r="W21" s="7"/>
      <c r="X21" s="7"/>
      <c r="Y21" s="7"/>
      <c r="Z21" s="7"/>
      <c r="AA21" s="7"/>
      <c r="AB21" s="7"/>
      <c r="AC21" s="7"/>
    </row>
    <row r="22" spans="1:29" ht="27.75" customHeight="1" x14ac:dyDescent="0.45">
      <c r="A22" s="23" t="s">
        <v>418</v>
      </c>
      <c r="B22" s="74" t="s">
        <v>419</v>
      </c>
      <c r="C22" s="75"/>
      <c r="D22" s="75"/>
      <c r="E22" s="24" t="str">
        <f>IF(AND(B22&lt;&gt;"",B22&lt;&gt;Q22),"✔","")</f>
        <v/>
      </c>
      <c r="F22" s="7"/>
      <c r="G22" s="7"/>
      <c r="H22" s="7"/>
      <c r="I22" s="7"/>
      <c r="J22" s="7"/>
      <c r="K22" s="7"/>
      <c r="L22" s="7"/>
      <c r="M22" s="7"/>
      <c r="N22" s="7"/>
      <c r="O22" s="7"/>
      <c r="P22" s="7"/>
      <c r="Q22" s="7" t="s">
        <v>419</v>
      </c>
      <c r="R22" s="7"/>
      <c r="S22" s="7"/>
      <c r="T22" s="7"/>
      <c r="U22" s="7"/>
      <c r="V22" s="7"/>
      <c r="W22" s="7"/>
      <c r="X22" s="7"/>
      <c r="Y22" s="7"/>
      <c r="Z22" s="7"/>
      <c r="AA22" s="7"/>
      <c r="AB22" s="7"/>
      <c r="AC22" s="7"/>
    </row>
    <row r="23" spans="1:29" ht="19.5" customHeight="1" x14ac:dyDescent="0.45">
      <c r="A23" s="23" t="s">
        <v>420</v>
      </c>
      <c r="B23" s="74" t="s">
        <v>421</v>
      </c>
      <c r="C23" s="75"/>
      <c r="D23" s="75"/>
      <c r="E23" s="24" t="str">
        <f>IF(AND(B23&lt;&gt;"",B23&lt;&gt;Q23),"✔","")</f>
        <v/>
      </c>
      <c r="F23" s="7"/>
      <c r="G23" s="7"/>
      <c r="H23" s="7"/>
      <c r="I23" s="7"/>
      <c r="J23" s="7"/>
      <c r="K23" s="7"/>
      <c r="L23" s="7"/>
      <c r="M23" s="7"/>
      <c r="N23" s="7"/>
      <c r="O23" s="7"/>
      <c r="P23" s="7"/>
      <c r="Q23" s="7" t="s">
        <v>421</v>
      </c>
      <c r="R23" s="7"/>
      <c r="S23" s="7"/>
      <c r="T23" s="7"/>
      <c r="U23" s="7"/>
      <c r="V23" s="7"/>
      <c r="W23" s="7"/>
      <c r="X23" s="7"/>
      <c r="Y23" s="7"/>
      <c r="Z23" s="7"/>
      <c r="AA23" s="7"/>
      <c r="AB23" s="7"/>
      <c r="AC23" s="7"/>
    </row>
    <row r="24" spans="1:29" ht="14.25" customHeight="1" x14ac:dyDescent="0.4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row>
    <row r="25" spans="1:29" ht="14.25" customHeight="1" x14ac:dyDescent="0.4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row>
    <row r="26" spans="1:29" ht="25.5" customHeight="1" x14ac:dyDescent="0.45">
      <c r="A26" s="56" t="s">
        <v>422</v>
      </c>
      <c r="B26" s="57"/>
      <c r="C26" s="57"/>
      <c r="D26" s="57"/>
      <c r="E26" s="21" t="str">
        <f>IF(Y26=0,"",IF(X26=0,"À faire",IF(X26&lt;Y26,"En cours","Fait")))</f>
        <v>À faire</v>
      </c>
      <c r="F26" s="7"/>
      <c r="G26" s="7"/>
      <c r="H26" s="7"/>
      <c r="I26" s="7"/>
      <c r="J26" s="7"/>
      <c r="K26" s="7"/>
      <c r="L26" s="7"/>
      <c r="M26" s="7"/>
      <c r="N26" s="7"/>
      <c r="O26" s="7"/>
      <c r="P26" s="7"/>
      <c r="Q26" s="7"/>
      <c r="R26" s="7"/>
      <c r="S26" s="7"/>
      <c r="T26" s="7"/>
      <c r="U26" s="7"/>
      <c r="V26" s="7"/>
      <c r="W26" s="7"/>
      <c r="X26" s="7">
        <f>--(TRIM(B31)&lt;&gt;TRIM(Q31))+--(TRIM(B32)&lt;&gt;TRIM(Q32))</f>
        <v>0</v>
      </c>
      <c r="Y26" s="7">
        <v>2</v>
      </c>
      <c r="Z26" s="7">
        <f>IF(E26="Fait",1,0)</f>
        <v>0</v>
      </c>
      <c r="AA26" s="7"/>
      <c r="AB26" s="7"/>
      <c r="AC26" s="7"/>
    </row>
    <row r="27" spans="1:29" ht="30" customHeight="1" x14ac:dyDescent="0.45">
      <c r="A27" s="22" t="s">
        <v>117</v>
      </c>
      <c r="B27" s="77" t="s">
        <v>423</v>
      </c>
      <c r="C27" s="52"/>
      <c r="D27" s="52"/>
      <c r="E27" s="52"/>
      <c r="F27" s="7"/>
      <c r="G27" s="7"/>
      <c r="H27" s="7"/>
      <c r="I27" s="7"/>
      <c r="J27" s="7"/>
      <c r="K27" s="7"/>
      <c r="L27" s="7"/>
      <c r="M27" s="7"/>
      <c r="N27" s="7"/>
      <c r="O27" s="7"/>
      <c r="P27" s="7"/>
      <c r="Q27" s="7"/>
      <c r="R27" s="7"/>
      <c r="S27" s="7"/>
      <c r="T27" s="7"/>
      <c r="U27" s="7"/>
      <c r="V27" s="7"/>
      <c r="W27" s="7"/>
      <c r="X27" s="7"/>
      <c r="Y27" s="7"/>
      <c r="Z27" s="7"/>
      <c r="AA27" s="7"/>
      <c r="AB27" s="7"/>
      <c r="AC27" s="7"/>
    </row>
    <row r="28" spans="1:29" ht="27.75" customHeight="1" x14ac:dyDescent="0.45">
      <c r="A28" s="22" t="s">
        <v>119</v>
      </c>
      <c r="B28" s="80" t="s">
        <v>424</v>
      </c>
      <c r="C28" s="52"/>
      <c r="D28" s="52"/>
      <c r="E28" s="52"/>
      <c r="F28" s="7"/>
      <c r="G28" s="7"/>
      <c r="H28" s="7"/>
      <c r="I28" s="7"/>
      <c r="J28" s="7"/>
      <c r="K28" s="7"/>
      <c r="L28" s="7"/>
      <c r="M28" s="7"/>
      <c r="N28" s="7"/>
      <c r="O28" s="7"/>
      <c r="P28" s="7"/>
      <c r="Q28" s="7"/>
      <c r="R28" s="7"/>
      <c r="S28" s="7"/>
      <c r="T28" s="7"/>
      <c r="U28" s="7"/>
      <c r="V28" s="7"/>
      <c r="W28" s="7"/>
      <c r="X28" s="7"/>
      <c r="Y28" s="7"/>
      <c r="Z28" s="7"/>
      <c r="AA28" s="7"/>
      <c r="AB28" s="7"/>
      <c r="AC28" s="7"/>
    </row>
    <row r="29" spans="1:29" ht="14.25" customHeight="1" x14ac:dyDescent="0.4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row>
    <row r="30" spans="1:29" ht="15.75" customHeight="1" x14ac:dyDescent="0.45">
      <c r="A30" s="82" t="s">
        <v>121</v>
      </c>
      <c r="B30" s="52"/>
      <c r="C30" s="52"/>
      <c r="D30" s="52"/>
      <c r="E30" s="52"/>
      <c r="F30" s="7"/>
      <c r="G30" s="7"/>
      <c r="H30" s="7"/>
      <c r="I30" s="7"/>
      <c r="J30" s="7"/>
      <c r="K30" s="7"/>
      <c r="L30" s="7"/>
      <c r="M30" s="7"/>
      <c r="N30" s="7"/>
      <c r="O30" s="7"/>
      <c r="P30" s="7"/>
      <c r="Q30" s="7"/>
      <c r="R30" s="7"/>
      <c r="S30" s="7"/>
      <c r="T30" s="7"/>
      <c r="U30" s="7"/>
      <c r="V30" s="7"/>
      <c r="W30" s="7"/>
      <c r="X30" s="7"/>
      <c r="Y30" s="7"/>
      <c r="Z30" s="7"/>
      <c r="AA30" s="7"/>
      <c r="AB30" s="7"/>
      <c r="AC30" s="7"/>
    </row>
    <row r="31" spans="1:29" ht="19.5" customHeight="1" x14ac:dyDescent="0.45">
      <c r="A31" s="23" t="s">
        <v>425</v>
      </c>
      <c r="B31" s="74" t="s">
        <v>426</v>
      </c>
      <c r="C31" s="75"/>
      <c r="D31" s="75"/>
      <c r="E31" s="24" t="str">
        <f>IF(AND(B31&lt;&gt;"",B31&lt;&gt;Q31),"✔","")</f>
        <v/>
      </c>
      <c r="F31" s="7"/>
      <c r="G31" s="7"/>
      <c r="H31" s="7"/>
      <c r="I31" s="7"/>
      <c r="J31" s="7"/>
      <c r="K31" s="7"/>
      <c r="L31" s="7"/>
      <c r="M31" s="7"/>
      <c r="N31" s="7"/>
      <c r="O31" s="7"/>
      <c r="P31" s="7"/>
      <c r="Q31" s="7" t="s">
        <v>426</v>
      </c>
      <c r="R31" s="7"/>
      <c r="S31" s="7"/>
      <c r="T31" s="7"/>
      <c r="U31" s="7"/>
      <c r="V31" s="7"/>
      <c r="W31" s="7"/>
      <c r="X31" s="7"/>
      <c r="Y31" s="7"/>
      <c r="Z31" s="7"/>
      <c r="AA31" s="7"/>
      <c r="AB31" s="7"/>
      <c r="AC31" s="7"/>
    </row>
    <row r="32" spans="1:29" ht="19.5" customHeight="1" x14ac:dyDescent="0.45">
      <c r="A32" s="23" t="s">
        <v>427</v>
      </c>
      <c r="B32" s="74" t="s">
        <v>428</v>
      </c>
      <c r="C32" s="75"/>
      <c r="D32" s="75"/>
      <c r="E32" s="24" t="str">
        <f>IF(AND(B32&lt;&gt;"",B32&lt;&gt;Q32),"✔","")</f>
        <v/>
      </c>
      <c r="F32" s="7"/>
      <c r="G32" s="7"/>
      <c r="H32" s="7"/>
      <c r="I32" s="7"/>
      <c r="J32" s="7"/>
      <c r="K32" s="7"/>
      <c r="L32" s="7"/>
      <c r="M32" s="7"/>
      <c r="N32" s="7"/>
      <c r="O32" s="7"/>
      <c r="P32" s="7"/>
      <c r="Q32" s="7" t="s">
        <v>428</v>
      </c>
      <c r="R32" s="7"/>
      <c r="S32" s="7"/>
      <c r="T32" s="7"/>
      <c r="U32" s="7"/>
      <c r="V32" s="7"/>
      <c r="W32" s="7"/>
      <c r="X32" s="7"/>
      <c r="Y32" s="7"/>
      <c r="Z32" s="7"/>
      <c r="AA32" s="7"/>
      <c r="AB32" s="7"/>
      <c r="AC32" s="7"/>
    </row>
    <row r="33" spans="1:29" ht="15.75" customHeight="1" x14ac:dyDescent="0.45">
      <c r="A33" s="53" t="s">
        <v>429</v>
      </c>
      <c r="B33" s="52"/>
      <c r="C33" s="52"/>
      <c r="D33" s="52"/>
      <c r="E33" s="52"/>
      <c r="F33" s="7"/>
      <c r="G33" s="7"/>
      <c r="H33" s="7"/>
      <c r="I33" s="7"/>
      <c r="J33" s="7"/>
      <c r="K33" s="7"/>
      <c r="L33" s="7"/>
      <c r="M33" s="7"/>
      <c r="N33" s="7"/>
      <c r="O33" s="7"/>
      <c r="P33" s="7"/>
      <c r="Q33" s="7"/>
      <c r="R33" s="7"/>
      <c r="S33" s="7"/>
      <c r="T33" s="7"/>
      <c r="U33" s="7"/>
      <c r="V33" s="7"/>
      <c r="W33" s="7"/>
      <c r="X33" s="7"/>
      <c r="Y33" s="7"/>
      <c r="Z33" s="7"/>
      <c r="AA33" s="7"/>
      <c r="AB33" s="7"/>
      <c r="AC33" s="7"/>
    </row>
    <row r="34" spans="1:29" ht="14.25" customHeight="1" x14ac:dyDescent="0.4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row>
    <row r="35" spans="1:29" ht="18" customHeight="1" x14ac:dyDescent="0.45">
      <c r="A35" s="76" t="s">
        <v>430</v>
      </c>
      <c r="B35" s="52"/>
      <c r="C35" s="52"/>
      <c r="D35" s="52"/>
      <c r="E35" s="52"/>
      <c r="F35" s="7"/>
      <c r="G35" s="7"/>
      <c r="H35" s="7"/>
      <c r="I35" s="7"/>
      <c r="J35" s="7"/>
      <c r="K35" s="7"/>
      <c r="L35" s="7"/>
      <c r="M35" s="7"/>
      <c r="N35" s="7"/>
      <c r="O35" s="7"/>
      <c r="P35" s="7"/>
      <c r="Q35" s="7"/>
      <c r="R35" s="7"/>
      <c r="S35" s="7"/>
      <c r="T35" s="7"/>
      <c r="U35" s="7"/>
      <c r="V35" s="7"/>
      <c r="W35" s="7"/>
      <c r="X35" s="7"/>
      <c r="Y35" s="7"/>
      <c r="Z35" s="7"/>
      <c r="AA35" s="7"/>
      <c r="AB35" s="7"/>
      <c r="AC35" s="7"/>
    </row>
    <row r="36" spans="1:29" ht="15.75" customHeight="1" x14ac:dyDescent="0.45">
      <c r="A36" s="53" t="s">
        <v>431</v>
      </c>
      <c r="B36" s="52"/>
      <c r="C36" s="52"/>
      <c r="D36" s="52"/>
      <c r="E36" s="52"/>
      <c r="F36" s="7"/>
      <c r="G36" s="7"/>
      <c r="H36" s="7"/>
      <c r="I36" s="7"/>
      <c r="J36" s="7"/>
      <c r="K36" s="7"/>
      <c r="L36" s="7"/>
      <c r="M36" s="7"/>
      <c r="N36" s="7"/>
      <c r="O36" s="7"/>
      <c r="P36" s="7"/>
      <c r="Q36" s="7"/>
      <c r="R36" s="7"/>
      <c r="S36" s="7"/>
      <c r="T36" s="7"/>
      <c r="U36" s="7"/>
      <c r="V36" s="7"/>
      <c r="W36" s="7"/>
      <c r="X36" s="7"/>
      <c r="Y36" s="7"/>
      <c r="Z36" s="7"/>
      <c r="AA36" s="7"/>
      <c r="AB36" s="7"/>
      <c r="AC36" s="7"/>
    </row>
    <row r="37" spans="1:29" ht="19.5" customHeight="1" x14ac:dyDescent="0.45">
      <c r="A37" s="23" t="s">
        <v>432</v>
      </c>
      <c r="B37" s="74" t="s">
        <v>433</v>
      </c>
      <c r="C37" s="75"/>
      <c r="D37" s="75"/>
      <c r="E37" s="24" t="str">
        <f>IF(AND(B37&lt;&gt;"",B37&lt;&gt;Q37),"✔","")</f>
        <v/>
      </c>
      <c r="F37" s="7"/>
      <c r="G37" s="7"/>
      <c r="H37" s="7"/>
      <c r="I37" s="7"/>
      <c r="J37" s="7"/>
      <c r="K37" s="7"/>
      <c r="L37" s="7"/>
      <c r="M37" s="7"/>
      <c r="N37" s="7"/>
      <c r="O37" s="7"/>
      <c r="P37" s="7"/>
      <c r="Q37" s="7" t="s">
        <v>433</v>
      </c>
      <c r="R37" s="7"/>
      <c r="S37" s="7"/>
      <c r="T37" s="7"/>
      <c r="U37" s="7"/>
      <c r="V37" s="7"/>
      <c r="W37" s="7"/>
      <c r="X37" s="7"/>
      <c r="Y37" s="7"/>
      <c r="Z37" s="7"/>
      <c r="AA37" s="7"/>
      <c r="AB37" s="7"/>
      <c r="AC37" s="7"/>
    </row>
    <row r="38" spans="1:29" ht="19.5" customHeight="1" x14ac:dyDescent="0.45">
      <c r="A38" s="23" t="s">
        <v>434</v>
      </c>
      <c r="B38" s="74" t="s">
        <v>435</v>
      </c>
      <c r="C38" s="75"/>
      <c r="D38" s="75"/>
      <c r="E38" s="24" t="str">
        <f>IF(AND(B38&lt;&gt;"",B38&lt;&gt;Q38),"✔","")</f>
        <v/>
      </c>
      <c r="F38" s="7"/>
      <c r="G38" s="7"/>
      <c r="H38" s="7"/>
      <c r="I38" s="7"/>
      <c r="J38" s="7"/>
      <c r="K38" s="7"/>
      <c r="L38" s="7"/>
      <c r="M38" s="7"/>
      <c r="N38" s="7"/>
      <c r="O38" s="7"/>
      <c r="P38" s="7"/>
      <c r="Q38" s="7" t="s">
        <v>435</v>
      </c>
      <c r="R38" s="7"/>
      <c r="S38" s="7"/>
      <c r="T38" s="7"/>
      <c r="U38" s="7"/>
      <c r="V38" s="7"/>
      <c r="W38" s="7"/>
      <c r="X38" s="7"/>
      <c r="Y38" s="7"/>
      <c r="Z38" s="7"/>
      <c r="AA38" s="7"/>
      <c r="AB38" s="7"/>
      <c r="AC38" s="7"/>
    </row>
    <row r="39" spans="1:29" ht="19.5" customHeight="1" x14ac:dyDescent="0.45">
      <c r="A39" s="23" t="s">
        <v>436</v>
      </c>
      <c r="B39" s="74" t="s">
        <v>437</v>
      </c>
      <c r="C39" s="75"/>
      <c r="D39" s="75"/>
      <c r="E39" s="24" t="str">
        <f>IF(AND(B39&lt;&gt;"",B39&lt;&gt;Q39),"✔","")</f>
        <v/>
      </c>
      <c r="F39" s="7"/>
      <c r="G39" s="7"/>
      <c r="H39" s="7"/>
      <c r="I39" s="7"/>
      <c r="J39" s="7"/>
      <c r="K39" s="7"/>
      <c r="L39" s="7"/>
      <c r="M39" s="7"/>
      <c r="N39" s="7"/>
      <c r="O39" s="7"/>
      <c r="P39" s="7"/>
      <c r="Q39" s="7" t="s">
        <v>437</v>
      </c>
      <c r="R39" s="7"/>
      <c r="S39" s="7"/>
      <c r="T39" s="7"/>
      <c r="U39" s="7"/>
      <c r="V39" s="7"/>
      <c r="W39" s="7"/>
      <c r="X39" s="7"/>
      <c r="Y39" s="7"/>
      <c r="Z39" s="7"/>
      <c r="AA39" s="7"/>
      <c r="AB39" s="7"/>
      <c r="AC39" s="7"/>
    </row>
    <row r="40" spans="1:29" ht="19.5" customHeight="1" x14ac:dyDescent="0.45">
      <c r="A40" s="23" t="s">
        <v>438</v>
      </c>
      <c r="B40" s="74" t="s">
        <v>439</v>
      </c>
      <c r="C40" s="75"/>
      <c r="D40" s="75"/>
      <c r="E40" s="24" t="str">
        <f>IF(AND(B40&lt;&gt;"",B40&lt;&gt;Q40),"✔","")</f>
        <v/>
      </c>
      <c r="F40" s="7"/>
      <c r="G40" s="7"/>
      <c r="H40" s="7"/>
      <c r="I40" s="7"/>
      <c r="J40" s="7"/>
      <c r="K40" s="7"/>
      <c r="L40" s="7"/>
      <c r="M40" s="7"/>
      <c r="N40" s="7"/>
      <c r="O40" s="7"/>
      <c r="P40" s="7"/>
      <c r="Q40" s="7" t="s">
        <v>439</v>
      </c>
      <c r="R40" s="7"/>
      <c r="S40" s="7"/>
      <c r="T40" s="7"/>
      <c r="U40" s="7"/>
      <c r="V40" s="7"/>
      <c r="W40" s="7"/>
      <c r="X40" s="7"/>
      <c r="Y40" s="7"/>
      <c r="Z40" s="7"/>
      <c r="AA40" s="7"/>
      <c r="AB40" s="7"/>
      <c r="AC40" s="7"/>
    </row>
    <row r="41" spans="1:29" ht="14.25" customHeight="1" x14ac:dyDescent="0.4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1:29" ht="14.25" customHeight="1" x14ac:dyDescent="0.4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row>
    <row r="43" spans="1:29" ht="25.5" customHeight="1" x14ac:dyDescent="0.45">
      <c r="A43" s="56" t="s">
        <v>440</v>
      </c>
      <c r="B43" s="57"/>
      <c r="C43" s="57"/>
      <c r="D43" s="57"/>
      <c r="E43" s="21" t="str">
        <f>IF(Y43=0,"",IF(X43=0,"À faire",IF(X43&lt;Y43,"En cours","Fait")))</f>
        <v>À faire</v>
      </c>
      <c r="F43" s="7"/>
      <c r="G43" s="7"/>
      <c r="H43" s="7"/>
      <c r="I43" s="7"/>
      <c r="J43" s="7"/>
      <c r="K43" s="7"/>
      <c r="L43" s="7"/>
      <c r="M43" s="7"/>
      <c r="N43" s="7"/>
      <c r="O43" s="7"/>
      <c r="P43" s="7"/>
      <c r="Q43" s="7"/>
      <c r="R43" s="7"/>
      <c r="S43" s="7"/>
      <c r="T43" s="7"/>
      <c r="U43" s="7"/>
      <c r="V43" s="7"/>
      <c r="W43" s="7"/>
      <c r="X43" s="7">
        <f>--(TRIM(B50)&lt;&gt;TRIM(Q50))+--(TRIM(B51)&lt;&gt;TRIM(Q51))+--(TRIM(B52)&lt;&gt;TRIM(Q52))+--(TRIM(B53)&lt;&gt;TRIM(Q53))+--(TRIM(B54)&lt;&gt;TRIM(Q54))</f>
        <v>0</v>
      </c>
      <c r="Y43" s="7">
        <v>5</v>
      </c>
      <c r="Z43" s="7">
        <f>IF(E43="Fait",1,0)</f>
        <v>0</v>
      </c>
      <c r="AA43" s="7"/>
      <c r="AB43" s="7"/>
      <c r="AC43" s="7"/>
    </row>
    <row r="44" spans="1:29" ht="30" customHeight="1" x14ac:dyDescent="0.45">
      <c r="A44" s="22" t="s">
        <v>117</v>
      </c>
      <c r="B44" s="77" t="s">
        <v>441</v>
      </c>
      <c r="C44" s="52"/>
      <c r="D44" s="52"/>
      <c r="E44" s="52"/>
      <c r="F44" s="7"/>
      <c r="G44" s="7"/>
      <c r="H44" s="7"/>
      <c r="I44" s="7"/>
      <c r="J44" s="7"/>
      <c r="K44" s="7"/>
      <c r="L44" s="7"/>
      <c r="M44" s="7"/>
      <c r="N44" s="7"/>
      <c r="O44" s="7"/>
      <c r="P44" s="7"/>
      <c r="Q44" s="7"/>
      <c r="R44" s="7"/>
      <c r="S44" s="7"/>
      <c r="T44" s="7"/>
      <c r="U44" s="7"/>
      <c r="V44" s="7"/>
      <c r="W44" s="7"/>
      <c r="X44" s="7"/>
      <c r="Y44" s="7"/>
      <c r="Z44" s="7"/>
      <c r="AA44" s="7"/>
      <c r="AB44" s="7"/>
      <c r="AC44" s="7"/>
    </row>
    <row r="45" spans="1:29" ht="27.75" customHeight="1" x14ac:dyDescent="0.45">
      <c r="A45" s="22" t="s">
        <v>119</v>
      </c>
      <c r="B45" s="80" t="s">
        <v>442</v>
      </c>
      <c r="C45" s="52"/>
      <c r="D45" s="52"/>
      <c r="E45" s="52"/>
      <c r="F45" s="7"/>
      <c r="G45" s="7"/>
      <c r="H45" s="7"/>
      <c r="I45" s="7"/>
      <c r="J45" s="7"/>
      <c r="K45" s="7"/>
      <c r="L45" s="7"/>
      <c r="M45" s="7"/>
      <c r="N45" s="7"/>
      <c r="O45" s="7"/>
      <c r="P45" s="7"/>
      <c r="Q45" s="7"/>
      <c r="R45" s="7"/>
      <c r="S45" s="7"/>
      <c r="T45" s="7"/>
      <c r="U45" s="7"/>
      <c r="V45" s="7"/>
      <c r="W45" s="7"/>
      <c r="X45" s="7"/>
      <c r="Y45" s="7"/>
      <c r="Z45" s="7"/>
      <c r="AA45" s="7"/>
      <c r="AB45" s="7"/>
      <c r="AC45" s="7"/>
    </row>
    <row r="46" spans="1:29" ht="15.75" customHeight="1" x14ac:dyDescent="0.45">
      <c r="A46" s="53" t="s">
        <v>443</v>
      </c>
      <c r="B46" s="52"/>
      <c r="C46" s="52"/>
      <c r="D46" s="52"/>
      <c r="E46" s="52"/>
      <c r="F46" s="7"/>
      <c r="G46" s="7"/>
      <c r="H46" s="7"/>
      <c r="I46" s="7"/>
      <c r="J46" s="7"/>
      <c r="K46" s="7"/>
      <c r="L46" s="7"/>
      <c r="M46" s="7"/>
      <c r="N46" s="7"/>
      <c r="O46" s="7"/>
      <c r="P46" s="7"/>
      <c r="Q46" s="7"/>
      <c r="R46" s="7"/>
      <c r="S46" s="7"/>
      <c r="T46" s="7"/>
      <c r="U46" s="7"/>
      <c r="V46" s="7"/>
      <c r="W46" s="7"/>
      <c r="X46" s="7"/>
      <c r="Y46" s="7"/>
      <c r="Z46" s="7"/>
      <c r="AA46" s="7"/>
      <c r="AB46" s="7"/>
      <c r="AC46" s="7"/>
    </row>
    <row r="47" spans="1:29" ht="25.5" customHeight="1" x14ac:dyDescent="0.45">
      <c r="A47" s="91" t="s">
        <v>444</v>
      </c>
      <c r="B47" s="52"/>
      <c r="C47" s="52"/>
      <c r="D47" s="52"/>
      <c r="E47" s="52"/>
      <c r="F47" s="7"/>
      <c r="G47" s="7"/>
      <c r="H47" s="7"/>
      <c r="I47" s="7"/>
      <c r="J47" s="7"/>
      <c r="K47" s="7"/>
      <c r="L47" s="7"/>
      <c r="M47" s="7"/>
      <c r="N47" s="7"/>
      <c r="O47" s="7"/>
      <c r="P47" s="7"/>
      <c r="Q47" s="7"/>
      <c r="R47" s="7"/>
      <c r="S47" s="7"/>
      <c r="T47" s="7"/>
      <c r="U47" s="7"/>
      <c r="V47" s="7"/>
      <c r="W47" s="7"/>
      <c r="X47" s="7"/>
      <c r="Y47" s="7"/>
      <c r="Z47" s="7"/>
      <c r="AA47" s="7"/>
      <c r="AB47" s="7"/>
      <c r="AC47" s="7"/>
    </row>
    <row r="48" spans="1:29" ht="14.25" customHeight="1" x14ac:dyDescent="0.4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row>
    <row r="49" spans="1:29" ht="15.75" customHeight="1" x14ac:dyDescent="0.45">
      <c r="A49" s="82" t="s">
        <v>121</v>
      </c>
      <c r="B49" s="52"/>
      <c r="C49" s="52"/>
      <c r="D49" s="52"/>
      <c r="E49" s="52"/>
      <c r="F49" s="7"/>
      <c r="G49" s="7"/>
      <c r="H49" s="7"/>
      <c r="I49" s="7"/>
      <c r="J49" s="7"/>
      <c r="K49" s="7"/>
      <c r="L49" s="7"/>
      <c r="M49" s="7"/>
      <c r="N49" s="7"/>
      <c r="O49" s="7"/>
      <c r="P49" s="7"/>
      <c r="Q49" s="7"/>
      <c r="R49" s="7"/>
      <c r="S49" s="7"/>
      <c r="T49" s="7"/>
      <c r="U49" s="7"/>
      <c r="V49" s="7"/>
      <c r="W49" s="7"/>
      <c r="X49" s="7"/>
      <c r="Y49" s="7"/>
      <c r="Z49" s="7"/>
      <c r="AA49" s="7"/>
      <c r="AB49" s="7"/>
      <c r="AC49" s="7"/>
    </row>
    <row r="50" spans="1:29" ht="19.5" customHeight="1" x14ac:dyDescent="0.45">
      <c r="A50" s="23" t="s">
        <v>445</v>
      </c>
      <c r="B50" s="74" t="s">
        <v>446</v>
      </c>
      <c r="C50" s="75"/>
      <c r="D50" s="75"/>
      <c r="E50" s="24" t="str">
        <f>IF(AND(B50&lt;&gt;"",B50&lt;&gt;Q50),"✔","")</f>
        <v/>
      </c>
      <c r="F50" s="7"/>
      <c r="G50" s="7"/>
      <c r="H50" s="7"/>
      <c r="I50" s="7"/>
      <c r="J50" s="7"/>
      <c r="K50" s="7"/>
      <c r="L50" s="7"/>
      <c r="M50" s="7"/>
      <c r="N50" s="7"/>
      <c r="O50" s="7"/>
      <c r="P50" s="7"/>
      <c r="Q50" s="7" t="s">
        <v>446</v>
      </c>
      <c r="R50" s="7"/>
      <c r="S50" s="7"/>
      <c r="T50" s="7"/>
      <c r="U50" s="7"/>
      <c r="V50" s="7"/>
      <c r="W50" s="7"/>
      <c r="X50" s="7"/>
      <c r="Y50" s="7"/>
      <c r="Z50" s="7"/>
      <c r="AA50" s="7"/>
      <c r="AB50" s="7"/>
      <c r="AC50" s="7"/>
    </row>
    <row r="51" spans="1:29" ht="19.5" customHeight="1" x14ac:dyDescent="0.45">
      <c r="A51" s="23" t="s">
        <v>447</v>
      </c>
      <c r="B51" s="74" t="s">
        <v>448</v>
      </c>
      <c r="C51" s="75"/>
      <c r="D51" s="75"/>
      <c r="E51" s="24" t="str">
        <f>IF(AND(B51&lt;&gt;"",B51&lt;&gt;Q51),"✔","")</f>
        <v/>
      </c>
      <c r="F51" s="7"/>
      <c r="G51" s="7"/>
      <c r="H51" s="7"/>
      <c r="I51" s="7"/>
      <c r="J51" s="7"/>
      <c r="K51" s="7"/>
      <c r="L51" s="7"/>
      <c r="M51" s="7"/>
      <c r="N51" s="7"/>
      <c r="O51" s="7"/>
      <c r="P51" s="7"/>
      <c r="Q51" s="7" t="s">
        <v>448</v>
      </c>
      <c r="R51" s="7"/>
      <c r="S51" s="7"/>
      <c r="T51" s="7"/>
      <c r="U51" s="7"/>
      <c r="V51" s="7"/>
      <c r="W51" s="7"/>
      <c r="X51" s="7"/>
      <c r="Y51" s="7"/>
      <c r="Z51" s="7"/>
      <c r="AA51" s="7"/>
      <c r="AB51" s="7"/>
      <c r="AC51" s="7"/>
    </row>
    <row r="52" spans="1:29" ht="19.5" customHeight="1" x14ac:dyDescent="0.45">
      <c r="A52" s="23" t="s">
        <v>449</v>
      </c>
      <c r="B52" s="74" t="s">
        <v>450</v>
      </c>
      <c r="C52" s="75"/>
      <c r="D52" s="75"/>
      <c r="E52" s="24" t="str">
        <f>IF(AND(B52&lt;&gt;"",B52&lt;&gt;Q52),"✔","")</f>
        <v/>
      </c>
      <c r="F52" s="7"/>
      <c r="G52" s="7"/>
      <c r="H52" s="7"/>
      <c r="I52" s="7"/>
      <c r="J52" s="7"/>
      <c r="K52" s="7"/>
      <c r="L52" s="7"/>
      <c r="M52" s="7"/>
      <c r="N52" s="7"/>
      <c r="O52" s="7"/>
      <c r="P52" s="7"/>
      <c r="Q52" s="7" t="s">
        <v>450</v>
      </c>
      <c r="R52" s="7"/>
      <c r="S52" s="7"/>
      <c r="T52" s="7"/>
      <c r="U52" s="7"/>
      <c r="V52" s="7"/>
      <c r="W52" s="7"/>
      <c r="X52" s="7"/>
      <c r="Y52" s="7"/>
      <c r="Z52" s="7"/>
      <c r="AA52" s="7"/>
      <c r="AB52" s="7"/>
      <c r="AC52" s="7"/>
    </row>
    <row r="53" spans="1:29" ht="19.5" customHeight="1" x14ac:dyDescent="0.45">
      <c r="A53" s="23" t="s">
        <v>451</v>
      </c>
      <c r="B53" s="74" t="s">
        <v>452</v>
      </c>
      <c r="C53" s="75"/>
      <c r="D53" s="75"/>
      <c r="E53" s="24" t="str">
        <f>IF(AND(B53&lt;&gt;"",B53&lt;&gt;Q53),"✔","")</f>
        <v/>
      </c>
      <c r="F53" s="7"/>
      <c r="G53" s="7"/>
      <c r="H53" s="7"/>
      <c r="I53" s="7"/>
      <c r="J53" s="7"/>
      <c r="K53" s="7"/>
      <c r="L53" s="7"/>
      <c r="M53" s="7"/>
      <c r="N53" s="7"/>
      <c r="O53" s="7"/>
      <c r="P53" s="7"/>
      <c r="Q53" s="7" t="s">
        <v>452</v>
      </c>
      <c r="R53" s="7"/>
      <c r="S53" s="7"/>
      <c r="T53" s="7"/>
      <c r="U53" s="7"/>
      <c r="V53" s="7"/>
      <c r="W53" s="7"/>
      <c r="X53" s="7"/>
      <c r="Y53" s="7"/>
      <c r="Z53" s="7"/>
      <c r="AA53" s="7"/>
      <c r="AB53" s="7"/>
      <c r="AC53" s="7"/>
    </row>
    <row r="54" spans="1:29" ht="19.5" customHeight="1" x14ac:dyDescent="0.45">
      <c r="A54" s="23" t="s">
        <v>453</v>
      </c>
      <c r="B54" s="74" t="s">
        <v>454</v>
      </c>
      <c r="C54" s="75"/>
      <c r="D54" s="75"/>
      <c r="E54" s="24" t="str">
        <f>IF(AND(B54&lt;&gt;"",B54&lt;&gt;Q54),"✔","")</f>
        <v/>
      </c>
      <c r="F54" s="7"/>
      <c r="G54" s="7"/>
      <c r="H54" s="7"/>
      <c r="I54" s="7"/>
      <c r="J54" s="7"/>
      <c r="K54" s="7"/>
      <c r="L54" s="7"/>
      <c r="M54" s="7"/>
      <c r="N54" s="7"/>
      <c r="O54" s="7"/>
      <c r="P54" s="7"/>
      <c r="Q54" s="7" t="s">
        <v>454</v>
      </c>
      <c r="R54" s="7"/>
      <c r="S54" s="7"/>
      <c r="T54" s="7"/>
      <c r="U54" s="7"/>
      <c r="V54" s="7"/>
      <c r="W54" s="7"/>
      <c r="X54" s="7"/>
      <c r="Y54" s="7"/>
      <c r="Z54" s="7"/>
      <c r="AA54" s="7"/>
      <c r="AB54" s="7"/>
      <c r="AC54" s="7"/>
    </row>
    <row r="55" spans="1:29" ht="25.5" customHeight="1" x14ac:dyDescent="0.45">
      <c r="A55" s="53" t="s">
        <v>455</v>
      </c>
      <c r="B55" s="52"/>
      <c r="C55" s="52"/>
      <c r="D55" s="52"/>
      <c r="E55" s="52"/>
      <c r="F55" s="7"/>
      <c r="G55" s="7"/>
      <c r="H55" s="7"/>
      <c r="I55" s="7"/>
      <c r="J55" s="7"/>
      <c r="K55" s="7"/>
      <c r="L55" s="7"/>
      <c r="M55" s="7"/>
      <c r="N55" s="7"/>
      <c r="O55" s="7"/>
      <c r="P55" s="7"/>
      <c r="Q55" s="7"/>
      <c r="R55" s="7"/>
      <c r="S55" s="7"/>
      <c r="T55" s="7"/>
      <c r="U55" s="7"/>
      <c r="V55" s="7"/>
      <c r="W55" s="7"/>
      <c r="X55" s="7"/>
      <c r="Y55" s="7"/>
      <c r="Z55" s="7"/>
      <c r="AA55" s="7"/>
      <c r="AB55" s="7"/>
      <c r="AC55" s="7"/>
    </row>
    <row r="56" spans="1:29" ht="14.25" customHeight="1" x14ac:dyDescent="0.4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row>
    <row r="57" spans="1:29" ht="18" customHeight="1" x14ac:dyDescent="0.45">
      <c r="A57" s="76" t="s">
        <v>456</v>
      </c>
      <c r="B57" s="52"/>
      <c r="C57" s="52"/>
      <c r="D57" s="52"/>
      <c r="E57" s="52"/>
      <c r="F57" s="7"/>
      <c r="G57" s="7"/>
      <c r="H57" s="7"/>
      <c r="I57" s="7"/>
      <c r="J57" s="7"/>
      <c r="K57" s="7"/>
      <c r="L57" s="7"/>
      <c r="M57" s="7"/>
      <c r="N57" s="7"/>
      <c r="O57" s="7"/>
      <c r="P57" s="7"/>
      <c r="Q57" s="7"/>
      <c r="R57" s="7"/>
      <c r="S57" s="7"/>
      <c r="T57" s="7"/>
      <c r="U57" s="7"/>
      <c r="V57" s="7"/>
      <c r="W57" s="7"/>
      <c r="X57" s="7"/>
      <c r="Y57" s="7"/>
      <c r="Z57" s="7"/>
      <c r="AA57" s="7"/>
      <c r="AB57" s="7"/>
      <c r="AC57" s="7"/>
    </row>
    <row r="58" spans="1:29" ht="25.5" customHeight="1" x14ac:dyDescent="0.45">
      <c r="A58" s="53" t="s">
        <v>457</v>
      </c>
      <c r="B58" s="52"/>
      <c r="C58" s="52"/>
      <c r="D58" s="52"/>
      <c r="E58" s="52"/>
      <c r="F58" s="7"/>
      <c r="G58" s="7"/>
      <c r="H58" s="7"/>
      <c r="I58" s="7"/>
      <c r="J58" s="7"/>
      <c r="K58" s="7"/>
      <c r="L58" s="7"/>
      <c r="M58" s="7"/>
      <c r="N58" s="7"/>
      <c r="O58" s="7"/>
      <c r="P58" s="7"/>
      <c r="Q58" s="7"/>
      <c r="R58" s="7"/>
      <c r="S58" s="7"/>
      <c r="T58" s="7"/>
      <c r="U58" s="7"/>
      <c r="V58" s="7"/>
      <c r="W58" s="7"/>
      <c r="X58" s="7"/>
      <c r="Y58" s="7"/>
      <c r="Z58" s="7"/>
      <c r="AA58" s="7"/>
      <c r="AB58" s="7"/>
      <c r="AC58" s="7"/>
    </row>
    <row r="59" spans="1:29" ht="27.75" customHeight="1" x14ac:dyDescent="0.45">
      <c r="A59" s="23" t="s">
        <v>458</v>
      </c>
      <c r="B59" s="74" t="s">
        <v>459</v>
      </c>
      <c r="C59" s="75"/>
      <c r="D59" s="75"/>
      <c r="E59" s="24" t="str">
        <f>IF(AND(B59&lt;&gt;"",B59&lt;&gt;Q59),"✔","")</f>
        <v/>
      </c>
      <c r="F59" s="7"/>
      <c r="G59" s="7"/>
      <c r="H59" s="7"/>
      <c r="I59" s="7"/>
      <c r="J59" s="7"/>
      <c r="K59" s="7"/>
      <c r="L59" s="7"/>
      <c r="M59" s="7"/>
      <c r="N59" s="7"/>
      <c r="O59" s="7"/>
      <c r="P59" s="7"/>
      <c r="Q59" s="7" t="s">
        <v>459</v>
      </c>
      <c r="R59" s="7"/>
      <c r="S59" s="7"/>
      <c r="T59" s="7"/>
      <c r="U59" s="7"/>
      <c r="V59" s="7"/>
      <c r="W59" s="7"/>
      <c r="X59" s="7"/>
      <c r="Y59" s="7"/>
      <c r="Z59" s="7"/>
      <c r="AA59" s="7"/>
      <c r="AB59" s="7"/>
      <c r="AC59" s="7"/>
    </row>
    <row r="60" spans="1:29" ht="27.75" customHeight="1" x14ac:dyDescent="0.45">
      <c r="A60" s="23" t="s">
        <v>460</v>
      </c>
      <c r="B60" s="74" t="s">
        <v>461</v>
      </c>
      <c r="C60" s="75"/>
      <c r="D60" s="75"/>
      <c r="E60" s="24" t="str">
        <f>IF(AND(B60&lt;&gt;"",B60&lt;&gt;Q60),"✔","")</f>
        <v/>
      </c>
      <c r="F60" s="7"/>
      <c r="G60" s="7"/>
      <c r="H60" s="7"/>
      <c r="I60" s="7"/>
      <c r="J60" s="7"/>
      <c r="K60" s="7"/>
      <c r="L60" s="7"/>
      <c r="M60" s="7"/>
      <c r="N60" s="7"/>
      <c r="O60" s="7"/>
      <c r="P60" s="7"/>
      <c r="Q60" s="7" t="s">
        <v>461</v>
      </c>
      <c r="R60" s="7"/>
      <c r="S60" s="7"/>
      <c r="T60" s="7"/>
      <c r="U60" s="7"/>
      <c r="V60" s="7"/>
      <c r="W60" s="7"/>
      <c r="X60" s="7"/>
      <c r="Y60" s="7"/>
      <c r="Z60" s="7"/>
      <c r="AA60" s="7"/>
      <c r="AB60" s="7"/>
      <c r="AC60" s="7"/>
    </row>
    <row r="61" spans="1:29" ht="27.75" customHeight="1" x14ac:dyDescent="0.45">
      <c r="A61" s="23" t="s">
        <v>462</v>
      </c>
      <c r="B61" s="74" t="s">
        <v>463</v>
      </c>
      <c r="C61" s="75"/>
      <c r="D61" s="75"/>
      <c r="E61" s="24" t="str">
        <f>IF(AND(B61&lt;&gt;"",B61&lt;&gt;Q61),"✔","")</f>
        <v/>
      </c>
      <c r="F61" s="7"/>
      <c r="G61" s="7"/>
      <c r="H61" s="7"/>
      <c r="I61" s="7"/>
      <c r="J61" s="7"/>
      <c r="K61" s="7"/>
      <c r="L61" s="7"/>
      <c r="M61" s="7"/>
      <c r="N61" s="7"/>
      <c r="O61" s="7"/>
      <c r="P61" s="7"/>
      <c r="Q61" s="7" t="s">
        <v>463</v>
      </c>
      <c r="R61" s="7"/>
      <c r="S61" s="7"/>
      <c r="T61" s="7"/>
      <c r="U61" s="7"/>
      <c r="V61" s="7"/>
      <c r="W61" s="7"/>
      <c r="X61" s="7"/>
      <c r="Y61" s="7"/>
      <c r="Z61" s="7"/>
      <c r="AA61" s="7"/>
      <c r="AB61" s="7"/>
      <c r="AC61" s="7"/>
    </row>
    <row r="62" spans="1:29" ht="27.75" customHeight="1" x14ac:dyDescent="0.45">
      <c r="A62" s="23" t="s">
        <v>464</v>
      </c>
      <c r="B62" s="74" t="s">
        <v>465</v>
      </c>
      <c r="C62" s="75"/>
      <c r="D62" s="75"/>
      <c r="E62" s="24" t="str">
        <f>IF(AND(B62&lt;&gt;"",B62&lt;&gt;Q62),"✔","")</f>
        <v/>
      </c>
      <c r="F62" s="7"/>
      <c r="G62" s="7"/>
      <c r="H62" s="7"/>
      <c r="I62" s="7"/>
      <c r="J62" s="7"/>
      <c r="K62" s="7"/>
      <c r="L62" s="7"/>
      <c r="M62" s="7"/>
      <c r="N62" s="7"/>
      <c r="O62" s="7"/>
      <c r="P62" s="7"/>
      <c r="Q62" s="7" t="s">
        <v>465</v>
      </c>
      <c r="R62" s="7"/>
      <c r="S62" s="7"/>
      <c r="T62" s="7"/>
      <c r="U62" s="7"/>
      <c r="V62" s="7"/>
      <c r="W62" s="7"/>
      <c r="X62" s="7"/>
      <c r="Y62" s="7"/>
      <c r="Z62" s="7"/>
      <c r="AA62" s="7"/>
      <c r="AB62" s="7"/>
      <c r="AC62" s="7"/>
    </row>
    <row r="63" spans="1:29" ht="19.5" customHeight="1" x14ac:dyDescent="0.45">
      <c r="A63" s="23" t="s">
        <v>466</v>
      </c>
      <c r="B63" s="74"/>
      <c r="C63" s="75"/>
      <c r="D63" s="75"/>
      <c r="E63" s="24" t="str">
        <f>IF(AND(B63&lt;&gt;"",B63&lt;&gt;Q63),"✔","")</f>
        <v/>
      </c>
      <c r="F63" s="7"/>
      <c r="G63" s="7"/>
      <c r="H63" s="7"/>
      <c r="I63" s="7"/>
      <c r="J63" s="7"/>
      <c r="K63" s="7"/>
      <c r="L63" s="7"/>
      <c r="M63" s="7"/>
      <c r="N63" s="7"/>
      <c r="O63" s="7"/>
      <c r="P63" s="7"/>
      <c r="Q63" s="7"/>
      <c r="R63" s="7"/>
      <c r="S63" s="7"/>
      <c r="T63" s="7"/>
      <c r="U63" s="7"/>
      <c r="V63" s="7"/>
      <c r="W63" s="7"/>
      <c r="X63" s="7"/>
      <c r="Y63" s="7"/>
      <c r="Z63" s="7"/>
      <c r="AA63" s="7"/>
      <c r="AB63" s="7"/>
      <c r="AC63" s="7"/>
    </row>
    <row r="64" spans="1:29" ht="14.25" customHeight="1" x14ac:dyDescent="0.4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row>
    <row r="65" spans="1:29" ht="14.25" customHeight="1" x14ac:dyDescent="0.4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row>
    <row r="66" spans="1:29" ht="25.5" customHeight="1" x14ac:dyDescent="0.45">
      <c r="A66" s="56" t="s">
        <v>467</v>
      </c>
      <c r="B66" s="57"/>
      <c r="C66" s="57"/>
      <c r="D66" s="57"/>
      <c r="E66" s="21" t="str">
        <f>IF(Y66=0,"",IF(X66=0,"À faire",IF(X66&lt;Y66,"En cours","Fait")))</f>
        <v>À faire</v>
      </c>
      <c r="F66" s="7"/>
      <c r="G66" s="7"/>
      <c r="H66" s="7"/>
      <c r="I66" s="7"/>
      <c r="J66" s="7"/>
      <c r="K66" s="7"/>
      <c r="L66" s="7"/>
      <c r="M66" s="7"/>
      <c r="N66" s="7"/>
      <c r="O66" s="7"/>
      <c r="P66" s="7"/>
      <c r="Q66" s="7"/>
      <c r="R66" s="7"/>
      <c r="S66" s="7"/>
      <c r="T66" s="7"/>
      <c r="U66" s="7"/>
      <c r="V66" s="7"/>
      <c r="W66" s="7"/>
      <c r="X66" s="7">
        <f>--(TRIM(B71)&lt;&gt;TRIM(Q71))+--(TRIM(B72)&lt;&gt;TRIM(Q72))+--(TRIM(B73)&lt;&gt;TRIM(Q73))+--(TRIM(B74)&lt;&gt;TRIM(Q74))+--(TRIM(B75)&lt;&gt;TRIM(Q75))+--(TRIM(B76)&lt;&gt;TRIM(Q76))</f>
        <v>0</v>
      </c>
      <c r="Y66" s="7">
        <v>6</v>
      </c>
      <c r="Z66" s="7">
        <f>IF(E66="Fait",1,0)</f>
        <v>0</v>
      </c>
      <c r="AA66" s="7"/>
      <c r="AB66" s="7"/>
      <c r="AC66" s="7"/>
    </row>
    <row r="67" spans="1:29" ht="30" customHeight="1" x14ac:dyDescent="0.45">
      <c r="A67" s="22" t="s">
        <v>117</v>
      </c>
      <c r="B67" s="77" t="s">
        <v>468</v>
      </c>
      <c r="C67" s="52"/>
      <c r="D67" s="52"/>
      <c r="E67" s="52"/>
      <c r="F67" s="7"/>
      <c r="G67" s="7"/>
      <c r="H67" s="7"/>
      <c r="I67" s="7"/>
      <c r="J67" s="7"/>
      <c r="K67" s="7"/>
      <c r="L67" s="7"/>
      <c r="M67" s="7"/>
      <c r="N67" s="7"/>
      <c r="O67" s="7"/>
      <c r="P67" s="7"/>
      <c r="Q67" s="7"/>
      <c r="R67" s="7"/>
      <c r="S67" s="7"/>
      <c r="T67" s="7"/>
      <c r="U67" s="7"/>
      <c r="V67" s="7"/>
      <c r="W67" s="7"/>
      <c r="X67" s="7"/>
      <c r="Y67" s="7"/>
      <c r="Z67" s="7"/>
      <c r="AA67" s="7"/>
      <c r="AB67" s="7"/>
      <c r="AC67" s="7"/>
    </row>
    <row r="68" spans="1:29" ht="27.75" customHeight="1" x14ac:dyDescent="0.45">
      <c r="A68" s="22" t="s">
        <v>119</v>
      </c>
      <c r="B68" s="80" t="s">
        <v>469</v>
      </c>
      <c r="C68" s="52"/>
      <c r="D68" s="52"/>
      <c r="E68" s="52"/>
      <c r="F68" s="7"/>
      <c r="G68" s="7"/>
      <c r="H68" s="7"/>
      <c r="I68" s="7"/>
      <c r="J68" s="7"/>
      <c r="K68" s="7"/>
      <c r="L68" s="7"/>
      <c r="M68" s="7"/>
      <c r="N68" s="7"/>
      <c r="O68" s="7"/>
      <c r="P68" s="7"/>
      <c r="Q68" s="7"/>
      <c r="R68" s="7"/>
      <c r="S68" s="7"/>
      <c r="T68" s="7"/>
      <c r="U68" s="7"/>
      <c r="V68" s="7"/>
      <c r="W68" s="7"/>
      <c r="X68" s="7"/>
      <c r="Y68" s="7"/>
      <c r="Z68" s="7"/>
      <c r="AA68" s="7"/>
      <c r="AB68" s="7"/>
      <c r="AC68" s="7"/>
    </row>
    <row r="69" spans="1:29" ht="14.25" customHeight="1" x14ac:dyDescent="0.4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row>
    <row r="70" spans="1:29" ht="15.75" customHeight="1" x14ac:dyDescent="0.45">
      <c r="A70" s="82" t="s">
        <v>121</v>
      </c>
      <c r="B70" s="52"/>
      <c r="C70" s="52"/>
      <c r="D70" s="52"/>
      <c r="E70" s="52"/>
      <c r="F70" s="7"/>
      <c r="G70" s="7"/>
      <c r="H70" s="7"/>
      <c r="I70" s="7"/>
      <c r="J70" s="7"/>
      <c r="K70" s="7"/>
      <c r="L70" s="7"/>
      <c r="M70" s="7"/>
      <c r="N70" s="7"/>
      <c r="O70" s="7"/>
      <c r="P70" s="7"/>
      <c r="Q70" s="7"/>
      <c r="R70" s="7"/>
      <c r="S70" s="7"/>
      <c r="T70" s="7"/>
      <c r="U70" s="7"/>
      <c r="V70" s="7"/>
      <c r="W70" s="7"/>
      <c r="X70" s="7"/>
      <c r="Y70" s="7"/>
      <c r="Z70" s="7"/>
      <c r="AA70" s="7"/>
      <c r="AB70" s="7"/>
      <c r="AC70" s="7"/>
    </row>
    <row r="71" spans="1:29" ht="19.5" customHeight="1" x14ac:dyDescent="0.45">
      <c r="A71" s="23" t="s">
        <v>470</v>
      </c>
      <c r="B71" s="74" t="s">
        <v>471</v>
      </c>
      <c r="C71" s="75"/>
      <c r="D71" s="75"/>
      <c r="E71" s="24" t="str">
        <f t="shared" ref="E71:E76" si="1">IF(AND(B71&lt;&gt;"",B71&lt;&gt;Q71),"✔","")</f>
        <v/>
      </c>
      <c r="F71" s="7"/>
      <c r="G71" s="7"/>
      <c r="H71" s="7"/>
      <c r="I71" s="7"/>
      <c r="J71" s="7"/>
      <c r="K71" s="7"/>
      <c r="L71" s="7"/>
      <c r="M71" s="7"/>
      <c r="N71" s="7"/>
      <c r="O71" s="7"/>
      <c r="P71" s="7"/>
      <c r="Q71" s="7" t="s">
        <v>471</v>
      </c>
      <c r="R71" s="7"/>
      <c r="S71" s="7"/>
      <c r="T71" s="7"/>
      <c r="U71" s="7"/>
      <c r="V71" s="7"/>
      <c r="W71" s="7"/>
      <c r="X71" s="7"/>
      <c r="Y71" s="7"/>
      <c r="Z71" s="7"/>
      <c r="AA71" s="7"/>
      <c r="AB71" s="7"/>
      <c r="AC71" s="7"/>
    </row>
    <row r="72" spans="1:29" ht="19.5" customHeight="1" x14ac:dyDescent="0.45">
      <c r="A72" s="23" t="s">
        <v>472</v>
      </c>
      <c r="B72" s="74" t="s">
        <v>473</v>
      </c>
      <c r="C72" s="75"/>
      <c r="D72" s="75"/>
      <c r="E72" s="24" t="str">
        <f t="shared" si="1"/>
        <v/>
      </c>
      <c r="F72" s="7"/>
      <c r="G72" s="7"/>
      <c r="H72" s="7"/>
      <c r="I72" s="7"/>
      <c r="J72" s="7"/>
      <c r="K72" s="7"/>
      <c r="L72" s="7"/>
      <c r="M72" s="7"/>
      <c r="N72" s="7"/>
      <c r="O72" s="7"/>
      <c r="P72" s="7"/>
      <c r="Q72" s="7" t="s">
        <v>473</v>
      </c>
      <c r="R72" s="7"/>
      <c r="S72" s="7"/>
      <c r="T72" s="7"/>
      <c r="U72" s="7"/>
      <c r="V72" s="7"/>
      <c r="W72" s="7"/>
      <c r="X72" s="7"/>
      <c r="Y72" s="7"/>
      <c r="Z72" s="7"/>
      <c r="AA72" s="7"/>
      <c r="AB72" s="7"/>
      <c r="AC72" s="7"/>
    </row>
    <row r="73" spans="1:29" ht="19.5" customHeight="1" x14ac:dyDescent="0.45">
      <c r="A73" s="23" t="s">
        <v>474</v>
      </c>
      <c r="B73" s="74" t="s">
        <v>475</v>
      </c>
      <c r="C73" s="75"/>
      <c r="D73" s="75"/>
      <c r="E73" s="24" t="str">
        <f t="shared" si="1"/>
        <v/>
      </c>
      <c r="F73" s="7"/>
      <c r="G73" s="7"/>
      <c r="H73" s="7"/>
      <c r="I73" s="7"/>
      <c r="J73" s="7"/>
      <c r="K73" s="7"/>
      <c r="L73" s="7"/>
      <c r="M73" s="7"/>
      <c r="N73" s="7"/>
      <c r="O73" s="7"/>
      <c r="P73" s="7"/>
      <c r="Q73" s="7" t="s">
        <v>475</v>
      </c>
      <c r="R73" s="7"/>
      <c r="S73" s="7"/>
      <c r="T73" s="7"/>
      <c r="U73" s="7"/>
      <c r="V73" s="7"/>
      <c r="W73" s="7"/>
      <c r="X73" s="7"/>
      <c r="Y73" s="7"/>
      <c r="Z73" s="7"/>
      <c r="AA73" s="7"/>
      <c r="AB73" s="7"/>
      <c r="AC73" s="7"/>
    </row>
    <row r="74" spans="1:29" ht="19.5" customHeight="1" x14ac:dyDescent="0.45">
      <c r="A74" s="23" t="s">
        <v>476</v>
      </c>
      <c r="B74" s="74" t="s">
        <v>477</v>
      </c>
      <c r="C74" s="75"/>
      <c r="D74" s="75"/>
      <c r="E74" s="24" t="str">
        <f t="shared" si="1"/>
        <v/>
      </c>
      <c r="F74" s="7"/>
      <c r="G74" s="7"/>
      <c r="H74" s="7"/>
      <c r="I74" s="7"/>
      <c r="J74" s="7"/>
      <c r="K74" s="7"/>
      <c r="L74" s="7"/>
      <c r="M74" s="7"/>
      <c r="N74" s="7"/>
      <c r="O74" s="7"/>
      <c r="P74" s="7"/>
      <c r="Q74" s="7" t="s">
        <v>477</v>
      </c>
      <c r="R74" s="7"/>
      <c r="S74" s="7"/>
      <c r="T74" s="7"/>
      <c r="U74" s="7"/>
      <c r="V74" s="7"/>
      <c r="W74" s="7"/>
      <c r="X74" s="7"/>
      <c r="Y74" s="7"/>
      <c r="Z74" s="7"/>
      <c r="AA74" s="7"/>
      <c r="AB74" s="7"/>
      <c r="AC74" s="7"/>
    </row>
    <row r="75" spans="1:29" ht="19.5" customHeight="1" x14ac:dyDescent="0.45">
      <c r="A75" s="23" t="s">
        <v>478</v>
      </c>
      <c r="B75" s="74" t="s">
        <v>479</v>
      </c>
      <c r="C75" s="75"/>
      <c r="D75" s="75"/>
      <c r="E75" s="24" t="str">
        <f t="shared" si="1"/>
        <v/>
      </c>
      <c r="F75" s="7"/>
      <c r="G75" s="7"/>
      <c r="H75" s="7"/>
      <c r="I75" s="7"/>
      <c r="J75" s="7"/>
      <c r="K75" s="7"/>
      <c r="L75" s="7"/>
      <c r="M75" s="7"/>
      <c r="N75" s="7"/>
      <c r="O75" s="7"/>
      <c r="P75" s="7"/>
      <c r="Q75" s="7" t="s">
        <v>479</v>
      </c>
      <c r="R75" s="7"/>
      <c r="S75" s="7"/>
      <c r="T75" s="7"/>
      <c r="U75" s="7"/>
      <c r="V75" s="7"/>
      <c r="W75" s="7"/>
      <c r="X75" s="7"/>
      <c r="Y75" s="7"/>
      <c r="Z75" s="7"/>
      <c r="AA75" s="7"/>
      <c r="AB75" s="7"/>
      <c r="AC75" s="7"/>
    </row>
    <row r="76" spans="1:29" ht="19.5" customHeight="1" x14ac:dyDescent="0.45">
      <c r="A76" s="23" t="s">
        <v>480</v>
      </c>
      <c r="B76" s="74" t="s">
        <v>481</v>
      </c>
      <c r="C76" s="75"/>
      <c r="D76" s="75"/>
      <c r="E76" s="24" t="str">
        <f t="shared" si="1"/>
        <v/>
      </c>
      <c r="F76" s="7"/>
      <c r="G76" s="7"/>
      <c r="H76" s="7"/>
      <c r="I76" s="7"/>
      <c r="J76" s="7"/>
      <c r="K76" s="7"/>
      <c r="L76" s="7"/>
      <c r="M76" s="7"/>
      <c r="N76" s="7"/>
      <c r="O76" s="7"/>
      <c r="P76" s="7"/>
      <c r="Q76" s="7" t="s">
        <v>481</v>
      </c>
      <c r="R76" s="7"/>
      <c r="S76" s="7"/>
      <c r="T76" s="7"/>
      <c r="U76" s="7"/>
      <c r="V76" s="7"/>
      <c r="W76" s="7"/>
      <c r="X76" s="7"/>
      <c r="Y76" s="7"/>
      <c r="Z76" s="7"/>
      <c r="AA76" s="7"/>
      <c r="AB76" s="7"/>
      <c r="AC76" s="7"/>
    </row>
    <row r="77" spans="1:29" ht="25.5" customHeight="1" x14ac:dyDescent="0.45">
      <c r="A77" s="53" t="s">
        <v>482</v>
      </c>
      <c r="B77" s="52"/>
      <c r="C77" s="52"/>
      <c r="D77" s="52"/>
      <c r="E77" s="52"/>
      <c r="F77" s="7"/>
      <c r="G77" s="7"/>
      <c r="H77" s="7"/>
      <c r="I77" s="7"/>
      <c r="J77" s="7"/>
      <c r="K77" s="7"/>
      <c r="L77" s="7"/>
      <c r="M77" s="7"/>
      <c r="N77" s="7"/>
      <c r="O77" s="7"/>
      <c r="P77" s="7"/>
      <c r="Q77" s="7"/>
      <c r="R77" s="7"/>
      <c r="S77" s="7"/>
      <c r="T77" s="7"/>
      <c r="U77" s="7"/>
      <c r="V77" s="7"/>
      <c r="W77" s="7"/>
      <c r="X77" s="7"/>
      <c r="Y77" s="7"/>
      <c r="Z77" s="7"/>
      <c r="AA77" s="7"/>
      <c r="AB77" s="7"/>
      <c r="AC77" s="7"/>
    </row>
    <row r="78" spans="1:29" ht="18" customHeight="1" x14ac:dyDescent="0.45">
      <c r="A78" s="76" t="s">
        <v>483</v>
      </c>
      <c r="B78" s="52"/>
      <c r="C78" s="52"/>
      <c r="D78" s="52"/>
      <c r="E78" s="52"/>
      <c r="F78" s="7"/>
      <c r="G78" s="7"/>
      <c r="H78" s="7"/>
      <c r="I78" s="7"/>
      <c r="J78" s="7"/>
      <c r="K78" s="7"/>
      <c r="L78" s="7"/>
      <c r="M78" s="7"/>
      <c r="N78" s="7"/>
      <c r="O78" s="7"/>
      <c r="P78" s="7"/>
      <c r="Q78" s="7"/>
      <c r="R78" s="7"/>
      <c r="S78" s="7"/>
      <c r="T78" s="7"/>
      <c r="U78" s="7"/>
      <c r="V78" s="7"/>
      <c r="W78" s="7"/>
      <c r="X78" s="7"/>
      <c r="Y78" s="7"/>
      <c r="Z78" s="7"/>
      <c r="AA78" s="7"/>
      <c r="AB78" s="7"/>
      <c r="AC78" s="7"/>
    </row>
    <row r="79" spans="1:29" ht="15.75" customHeight="1" x14ac:dyDescent="0.45">
      <c r="A79" s="53" t="s">
        <v>484</v>
      </c>
      <c r="B79" s="52"/>
      <c r="C79" s="52"/>
      <c r="D79" s="52"/>
      <c r="E79" s="52"/>
      <c r="F79" s="7"/>
      <c r="G79" s="7"/>
      <c r="H79" s="7"/>
      <c r="I79" s="7"/>
      <c r="J79" s="7"/>
      <c r="K79" s="7"/>
      <c r="L79" s="7"/>
      <c r="M79" s="7"/>
      <c r="N79" s="7"/>
      <c r="O79" s="7"/>
      <c r="P79" s="7"/>
      <c r="Q79" s="7"/>
      <c r="R79" s="7"/>
      <c r="S79" s="7"/>
      <c r="T79" s="7"/>
      <c r="U79" s="7"/>
      <c r="V79" s="7"/>
      <c r="W79" s="7"/>
      <c r="X79" s="7"/>
      <c r="Y79" s="7"/>
      <c r="Z79" s="7"/>
      <c r="AA79" s="7"/>
      <c r="AB79" s="7"/>
      <c r="AC79" s="7"/>
    </row>
    <row r="80" spans="1:29" ht="27.75" customHeight="1" x14ac:dyDescent="0.45">
      <c r="A80" s="23" t="s">
        <v>485</v>
      </c>
      <c r="B80" s="74" t="s">
        <v>486</v>
      </c>
      <c r="C80" s="75"/>
      <c r="D80" s="75"/>
      <c r="E80" s="24" t="str">
        <f t="shared" ref="E80:E85" si="2">IF(AND(B80&lt;&gt;"",B80&lt;&gt;Q80),"✔","")</f>
        <v/>
      </c>
      <c r="F80" s="7"/>
      <c r="G80" s="7"/>
      <c r="H80" s="7"/>
      <c r="I80" s="7"/>
      <c r="J80" s="7"/>
      <c r="K80" s="7"/>
      <c r="L80" s="7"/>
      <c r="M80" s="7"/>
      <c r="N80" s="7"/>
      <c r="O80" s="7"/>
      <c r="P80" s="7"/>
      <c r="Q80" s="7" t="s">
        <v>486</v>
      </c>
      <c r="R80" s="7"/>
      <c r="S80" s="7"/>
      <c r="T80" s="7"/>
      <c r="U80" s="7"/>
      <c r="V80" s="7"/>
      <c r="W80" s="7"/>
      <c r="X80" s="7"/>
      <c r="Y80" s="7"/>
      <c r="Z80" s="7"/>
      <c r="AA80" s="7"/>
      <c r="AB80" s="7"/>
      <c r="AC80" s="7"/>
    </row>
    <row r="81" spans="1:29" ht="19.5" customHeight="1" x14ac:dyDescent="0.45">
      <c r="A81" s="23" t="s">
        <v>487</v>
      </c>
      <c r="B81" s="74" t="s">
        <v>488</v>
      </c>
      <c r="C81" s="75"/>
      <c r="D81" s="75"/>
      <c r="E81" s="24" t="str">
        <f t="shared" si="2"/>
        <v/>
      </c>
      <c r="F81" s="7"/>
      <c r="G81" s="7"/>
      <c r="H81" s="7"/>
      <c r="I81" s="7"/>
      <c r="J81" s="7"/>
      <c r="K81" s="7"/>
      <c r="L81" s="7"/>
      <c r="M81" s="7"/>
      <c r="N81" s="7"/>
      <c r="O81" s="7"/>
      <c r="P81" s="7"/>
      <c r="Q81" s="7" t="s">
        <v>488</v>
      </c>
      <c r="R81" s="7"/>
      <c r="S81" s="7"/>
      <c r="T81" s="7"/>
      <c r="U81" s="7"/>
      <c r="V81" s="7"/>
      <c r="W81" s="7"/>
      <c r="X81" s="7"/>
      <c r="Y81" s="7"/>
      <c r="Z81" s="7"/>
      <c r="AA81" s="7"/>
      <c r="AB81" s="7"/>
      <c r="AC81" s="7"/>
    </row>
    <row r="82" spans="1:29" ht="19.5" customHeight="1" x14ac:dyDescent="0.45">
      <c r="A82" s="23" t="s">
        <v>489</v>
      </c>
      <c r="B82" s="74" t="s">
        <v>490</v>
      </c>
      <c r="C82" s="75"/>
      <c r="D82" s="75"/>
      <c r="E82" s="24" t="str">
        <f t="shared" si="2"/>
        <v/>
      </c>
      <c r="F82" s="7"/>
      <c r="G82" s="7"/>
      <c r="H82" s="7"/>
      <c r="I82" s="7"/>
      <c r="J82" s="7"/>
      <c r="K82" s="7"/>
      <c r="L82" s="7"/>
      <c r="M82" s="7"/>
      <c r="N82" s="7"/>
      <c r="O82" s="7"/>
      <c r="P82" s="7"/>
      <c r="Q82" s="7" t="s">
        <v>490</v>
      </c>
      <c r="R82" s="7"/>
      <c r="S82" s="7"/>
      <c r="T82" s="7"/>
      <c r="U82" s="7"/>
      <c r="V82" s="7"/>
      <c r="W82" s="7"/>
      <c r="X82" s="7"/>
      <c r="Y82" s="7"/>
      <c r="Z82" s="7"/>
      <c r="AA82" s="7"/>
      <c r="AB82" s="7"/>
      <c r="AC82" s="7"/>
    </row>
    <row r="83" spans="1:29" ht="27.75" customHeight="1" x14ac:dyDescent="0.45">
      <c r="A83" s="23" t="s">
        <v>491</v>
      </c>
      <c r="B83" s="74" t="s">
        <v>492</v>
      </c>
      <c r="C83" s="75"/>
      <c r="D83" s="75"/>
      <c r="E83" s="24" t="str">
        <f t="shared" si="2"/>
        <v/>
      </c>
      <c r="F83" s="7"/>
      <c r="G83" s="7"/>
      <c r="H83" s="7"/>
      <c r="I83" s="7"/>
      <c r="J83" s="7"/>
      <c r="K83" s="7"/>
      <c r="L83" s="7"/>
      <c r="M83" s="7"/>
      <c r="N83" s="7"/>
      <c r="O83" s="7"/>
      <c r="P83" s="7"/>
      <c r="Q83" s="7" t="s">
        <v>492</v>
      </c>
      <c r="R83" s="7"/>
      <c r="S83" s="7"/>
      <c r="T83" s="7"/>
      <c r="U83" s="7"/>
      <c r="V83" s="7"/>
      <c r="W83" s="7"/>
      <c r="X83" s="7"/>
      <c r="Y83" s="7"/>
      <c r="Z83" s="7"/>
      <c r="AA83" s="7"/>
      <c r="AB83" s="7"/>
      <c r="AC83" s="7"/>
    </row>
    <row r="84" spans="1:29" ht="27.75" customHeight="1" x14ac:dyDescent="0.45">
      <c r="A84" s="23" t="s">
        <v>493</v>
      </c>
      <c r="B84" s="74" t="s">
        <v>494</v>
      </c>
      <c r="C84" s="75"/>
      <c r="D84" s="75"/>
      <c r="E84" s="24" t="str">
        <f t="shared" si="2"/>
        <v/>
      </c>
      <c r="F84" s="7"/>
      <c r="G84" s="7"/>
      <c r="H84" s="7"/>
      <c r="I84" s="7"/>
      <c r="J84" s="7"/>
      <c r="K84" s="7"/>
      <c r="L84" s="7"/>
      <c r="M84" s="7"/>
      <c r="N84" s="7"/>
      <c r="O84" s="7"/>
      <c r="P84" s="7"/>
      <c r="Q84" s="7" t="s">
        <v>494</v>
      </c>
      <c r="R84" s="7"/>
      <c r="S84" s="7"/>
      <c r="T84" s="7"/>
      <c r="U84" s="7"/>
      <c r="V84" s="7"/>
      <c r="W84" s="7"/>
      <c r="X84" s="7"/>
      <c r="Y84" s="7"/>
      <c r="Z84" s="7"/>
      <c r="AA84" s="7"/>
      <c r="AB84" s="7"/>
      <c r="AC84" s="7"/>
    </row>
    <row r="85" spans="1:29" ht="27.75" customHeight="1" x14ac:dyDescent="0.45">
      <c r="A85" s="23" t="s">
        <v>495</v>
      </c>
      <c r="B85" s="74"/>
      <c r="C85" s="75"/>
      <c r="D85" s="75"/>
      <c r="E85" s="24" t="str">
        <f t="shared" si="2"/>
        <v/>
      </c>
      <c r="F85" s="7"/>
      <c r="G85" s="7"/>
      <c r="H85" s="7"/>
      <c r="I85" s="7"/>
      <c r="J85" s="7"/>
      <c r="K85" s="7"/>
      <c r="L85" s="7"/>
      <c r="M85" s="7"/>
      <c r="N85" s="7"/>
      <c r="O85" s="7"/>
      <c r="P85" s="7"/>
      <c r="Q85" s="7"/>
      <c r="R85" s="7"/>
      <c r="S85" s="7"/>
      <c r="T85" s="7"/>
      <c r="U85" s="7"/>
      <c r="V85" s="7"/>
      <c r="W85" s="7"/>
      <c r="X85" s="7"/>
      <c r="Y85" s="7"/>
      <c r="Z85" s="7"/>
      <c r="AA85" s="7"/>
      <c r="AB85" s="7"/>
      <c r="AC85" s="7"/>
    </row>
    <row r="86" spans="1:29" ht="14.25" customHeight="1" x14ac:dyDescent="0.4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row>
    <row r="87" spans="1:29" ht="14.25" customHeight="1" x14ac:dyDescent="0.4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row>
    <row r="88" spans="1:29" ht="30" customHeight="1" x14ac:dyDescent="0.45">
      <c r="A88" s="86" t="str">
        <f>IF(MIN(Z2,Z1)&gt;=Z1,"✅  MOUVEMENT TERMINÉ  —  Vous détenez ce qui ne se copie pas. Votre valeur cesse de dépendre de ce que la machine sait faire cette année.","Il vous reste "&amp;(Z1-MIN(Z2,Z1))&amp;" geste"&amp;IF(Z1-MIN(Z2,Z1)&gt;1,"s","")&amp;" pour débloquer ce que ce mouvement vous apporte.")</f>
        <v>Il vous reste 4 gestes pour débloquer ce que ce mouvement vous apporte.</v>
      </c>
      <c r="B88" s="87"/>
      <c r="C88" s="87"/>
      <c r="D88" s="87"/>
      <c r="E88" s="88"/>
      <c r="F88" s="7"/>
      <c r="G88" s="7"/>
      <c r="H88" s="7"/>
      <c r="I88" s="7"/>
      <c r="J88" s="7"/>
      <c r="K88" s="7"/>
      <c r="L88" s="7"/>
      <c r="M88" s="7"/>
      <c r="N88" s="7"/>
      <c r="O88" s="7"/>
      <c r="P88" s="7"/>
      <c r="Q88" s="7"/>
      <c r="R88" s="7"/>
      <c r="S88" s="7"/>
      <c r="T88" s="7"/>
      <c r="U88" s="7"/>
      <c r="V88" s="7"/>
      <c r="W88" s="7"/>
      <c r="X88" s="7"/>
      <c r="Y88" s="7"/>
      <c r="Z88" s="7"/>
      <c r="AA88" s="7"/>
      <c r="AB88" s="7"/>
      <c r="AC88" s="7"/>
    </row>
    <row r="89" spans="1:29" ht="14.25" customHeight="1" x14ac:dyDescent="0.4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row>
    <row r="90" spans="1:29" ht="14.25" customHeight="1" x14ac:dyDescent="0.4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row>
    <row r="91" spans="1:29" ht="14.25" customHeight="1" x14ac:dyDescent="0.4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row>
    <row r="92" spans="1:29" ht="14.25" customHeight="1" x14ac:dyDescent="0.4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row>
    <row r="93" spans="1:29" ht="14.25" customHeight="1" x14ac:dyDescent="0.4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row>
    <row r="94" spans="1:29" ht="14.25" customHeight="1" x14ac:dyDescent="0.4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row>
    <row r="95" spans="1:29" ht="14.25" customHeight="1" x14ac:dyDescent="0.4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row>
    <row r="96" spans="1:29" ht="14.25" customHeight="1" x14ac:dyDescent="0.4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row>
    <row r="97" spans="1:29" ht="14.25" customHeight="1" x14ac:dyDescent="0.4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row>
    <row r="98" spans="1:29" ht="14.25" customHeight="1" x14ac:dyDescent="0.4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row>
    <row r="99" spans="1:29" ht="14.25" customHeight="1" x14ac:dyDescent="0.4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row>
    <row r="100" spans="1:29" ht="14.25" customHeight="1" x14ac:dyDescent="0.4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row>
  </sheetData>
  <sheetProtection sheet="1" formatCells="0" formatColumns="0" formatRows="0"/>
  <mergeCells count="73">
    <mergeCell ref="A4:E4"/>
    <mergeCell ref="B31:D31"/>
    <mergeCell ref="B22:D22"/>
    <mergeCell ref="B71:D71"/>
    <mergeCell ref="A26:D26"/>
    <mergeCell ref="B44:E44"/>
    <mergeCell ref="A19:E19"/>
    <mergeCell ref="B52:D52"/>
    <mergeCell ref="B21:D21"/>
    <mergeCell ref="B12:D12"/>
    <mergeCell ref="A58:E58"/>
    <mergeCell ref="B28:E28"/>
    <mergeCell ref="A9:E9"/>
    <mergeCell ref="B85:D85"/>
    <mergeCell ref="B32:D32"/>
    <mergeCell ref="B50:D50"/>
    <mergeCell ref="A33:E33"/>
    <mergeCell ref="A47:E47"/>
    <mergeCell ref="B62:D62"/>
    <mergeCell ref="B75:D75"/>
    <mergeCell ref="B54:D54"/>
    <mergeCell ref="A66:D66"/>
    <mergeCell ref="B67:E67"/>
    <mergeCell ref="B81:D81"/>
    <mergeCell ref="B72:D72"/>
    <mergeCell ref="A35:E35"/>
    <mergeCell ref="B59:D59"/>
    <mergeCell ref="A88:E88"/>
    <mergeCell ref="B38:D38"/>
    <mergeCell ref="A70:E70"/>
    <mergeCell ref="A79:E79"/>
    <mergeCell ref="B10:D10"/>
    <mergeCell ref="B45:E45"/>
    <mergeCell ref="B37:D37"/>
    <mergeCell ref="A78:E78"/>
    <mergeCell ref="A16:E16"/>
    <mergeCell ref="B84:D84"/>
    <mergeCell ref="B40:D40"/>
    <mergeCell ref="B74:D74"/>
    <mergeCell ref="A46:E46"/>
    <mergeCell ref="B83:D83"/>
    <mergeCell ref="B15:D15"/>
    <mergeCell ref="A18:E18"/>
    <mergeCell ref="A1:E1"/>
    <mergeCell ref="A43:D43"/>
    <mergeCell ref="B53:D53"/>
    <mergeCell ref="A36:E36"/>
    <mergeCell ref="B82:D82"/>
    <mergeCell ref="B39:D39"/>
    <mergeCell ref="B7:E7"/>
    <mergeCell ref="B3:E3"/>
    <mergeCell ref="B51:D51"/>
    <mergeCell ref="B20:D20"/>
    <mergeCell ref="A55:E55"/>
    <mergeCell ref="B27:E27"/>
    <mergeCell ref="B80:D80"/>
    <mergeCell ref="A57:E57"/>
    <mergeCell ref="B76:D76"/>
    <mergeCell ref="A2:E2"/>
    <mergeCell ref="A30:E30"/>
    <mergeCell ref="A5:D5"/>
    <mergeCell ref="A77:E77"/>
    <mergeCell ref="B11:D11"/>
    <mergeCell ref="B14:D14"/>
    <mergeCell ref="B60:D60"/>
    <mergeCell ref="B23:D23"/>
    <mergeCell ref="B61:D61"/>
    <mergeCell ref="B6:E6"/>
    <mergeCell ref="B68:E68"/>
    <mergeCell ref="A49:E49"/>
    <mergeCell ref="B73:D73"/>
    <mergeCell ref="B13:D13"/>
    <mergeCell ref="B63:D63"/>
  </mergeCells>
  <conditionalFormatting sqref="A88:E88">
    <cfRule type="expression" dxfId="43" priority="3">
      <formula>MIN($Z$2,$Z$1)&gt;=$Z$1</formula>
    </cfRule>
    <cfRule type="expression" dxfId="42" priority="4">
      <formula>MIN($Z$2,$Z$1)&lt;$Z$1</formula>
    </cfRule>
  </conditionalFormatting>
  <conditionalFormatting sqref="B3:D3">
    <cfRule type="dataBar" priority="2">
      <dataBar>
        <cfvo type="num" val="0"/>
        <cfvo type="num" val="1"/>
        <color rgb="FF27AE60"/>
      </dataBar>
    </cfRule>
  </conditionalFormatting>
  <conditionalFormatting sqref="B10:E15">
    <cfRule type="expression" dxfId="41" priority="5">
      <formula>AND($B10&lt;&gt;"",$B10=$Q10)</formula>
    </cfRule>
    <cfRule type="expression" dxfId="40" priority="6">
      <formula>AND($B10&lt;&gt;"",$B10&lt;&gt;$Q10)</formula>
    </cfRule>
  </conditionalFormatting>
  <conditionalFormatting sqref="B20:E23">
    <cfRule type="expression" dxfId="39" priority="7">
      <formula>AND($B20&lt;&gt;"",$B20=$Q20)</formula>
    </cfRule>
    <cfRule type="expression" dxfId="38" priority="8">
      <formula>AND($B20&lt;&gt;"",$B20&lt;&gt;$Q20)</formula>
    </cfRule>
  </conditionalFormatting>
  <conditionalFormatting sqref="B31:E32">
    <cfRule type="expression" dxfId="37" priority="9">
      <formula>AND($B31&lt;&gt;"",$B31=$Q31)</formula>
    </cfRule>
    <cfRule type="expression" dxfId="36" priority="10">
      <formula>AND($B31&lt;&gt;"",$B31&lt;&gt;$Q31)</formula>
    </cfRule>
  </conditionalFormatting>
  <conditionalFormatting sqref="B37:E40">
    <cfRule type="expression" dxfId="35" priority="11">
      <formula>AND($B37&lt;&gt;"",$B37=$Q37)</formula>
    </cfRule>
    <cfRule type="expression" dxfId="34" priority="12">
      <formula>AND($B37&lt;&gt;"",$B37&lt;&gt;$Q37)</formula>
    </cfRule>
  </conditionalFormatting>
  <conditionalFormatting sqref="B50:E54">
    <cfRule type="expression" dxfId="33" priority="15">
      <formula>AND($B50&lt;&gt;"",$B50=$Q50)</formula>
    </cfRule>
    <cfRule type="expression" dxfId="32" priority="16">
      <formula>AND($B50&lt;&gt;"",$B50&lt;&gt;$Q50)</formula>
    </cfRule>
  </conditionalFormatting>
  <conditionalFormatting sqref="B59:E63">
    <cfRule type="expression" dxfId="31" priority="17">
      <formula>AND($B59&lt;&gt;"",$B59=$Q59)</formula>
    </cfRule>
    <cfRule type="expression" dxfId="30" priority="18">
      <formula>AND($B59&lt;&gt;"",$B59&lt;&gt;$Q59)</formula>
    </cfRule>
  </conditionalFormatting>
  <conditionalFormatting sqref="B71:E76">
    <cfRule type="expression" dxfId="29" priority="13">
      <formula>AND($B71&lt;&gt;"",$B71=$Q71)</formula>
    </cfRule>
    <cfRule type="expression" dxfId="28" priority="14">
      <formula>AND($B71&lt;&gt;"",$B71&lt;&gt;$Q71)</formula>
    </cfRule>
  </conditionalFormatting>
  <conditionalFormatting sqref="B80:E85">
    <cfRule type="expression" dxfId="27" priority="21">
      <formula>AND($B80&lt;&gt;"",$B80=$Q80)</formula>
    </cfRule>
    <cfRule type="expression" dxfId="26" priority="22">
      <formula>AND($B80&lt;&gt;"",$B80&lt;&gt;$Q80)</formula>
    </cfRule>
  </conditionalFormatting>
  <conditionalFormatting sqref="E5">
    <cfRule type="cellIs" dxfId="25" priority="23" operator="equal">
      <formula>"Fait"</formula>
    </cfRule>
    <cfRule type="cellIs" dxfId="24" priority="24" operator="equal">
      <formula>"En cours"</formula>
    </cfRule>
    <cfRule type="cellIs" dxfId="23" priority="25" operator="equal">
      <formula>"À faire"</formula>
    </cfRule>
  </conditionalFormatting>
  <conditionalFormatting sqref="E26">
    <cfRule type="cellIs" dxfId="22" priority="26" operator="equal">
      <formula>"Fait"</formula>
    </cfRule>
    <cfRule type="cellIs" dxfId="21" priority="27" operator="equal">
      <formula>"En cours"</formula>
    </cfRule>
    <cfRule type="cellIs" dxfId="20" priority="28" operator="equal">
      <formula>"À faire"</formula>
    </cfRule>
  </conditionalFormatting>
  <conditionalFormatting sqref="E43">
    <cfRule type="cellIs" dxfId="19" priority="29" operator="equal">
      <formula>"Fait"</formula>
    </cfRule>
    <cfRule type="cellIs" dxfId="18" priority="30" operator="equal">
      <formula>"En cours"</formula>
    </cfRule>
    <cfRule type="cellIs" dxfId="17" priority="31" operator="equal">
      <formula>"À faire"</formula>
    </cfRule>
  </conditionalFormatting>
  <conditionalFormatting sqref="E66">
    <cfRule type="cellIs" dxfId="16" priority="32" operator="equal">
      <formula>"Fait"</formula>
    </cfRule>
    <cfRule type="cellIs" dxfId="15" priority="33" operator="equal">
      <formula>"En cours"</formula>
    </cfRule>
    <cfRule type="cellIs" dxfId="14" priority="34" operator="equal">
      <formula>"À faire"</formula>
    </cfRule>
  </conditionalFormatting>
  <dataValidations count="2">
    <dataValidation type="list" allowBlank="1" showInputMessage="1" error="Choisissez une valeur dans la liste." promptTitle="Liste" prompt="Choisissez une valeur dans la liste déroulante." sqref="B63" xr:uid="{00000000-0002-0000-0500-000000000000}">
      <formula1>"Mes droits individuels,Le budget de mon employeur,Un moment de transition"</formula1>
      <formula2>0</formula2>
    </dataValidation>
    <dataValidation type="list" allowBlank="1" showInputMessage="1" error="Choisissez une valeur dans la liste." promptTitle="Liste" prompt="Choisissez une valeur dans la liste déroulante." sqref="B85" xr:uid="{00000000-0002-0000-0500-000001000000}">
      <formula1>"Oui,Pas encore"</formula1>
      <formula2>0</formula2>
    </dataValidation>
  </dataValidations>
  <printOptions horizontalCentered="1"/>
  <pageMargins left="0.5" right="0.5" top="0.6" bottom="0.6" header="0.25" footer="0.25"/>
  <pageSetup paperSize="9" scale="72" fitToHeight="0" orientation="portrait" horizontalDpi="300" verticalDpi="300" r:id="rId1"/>
  <headerFooter>
    <oddFooter>&amp;L&amp;8 &amp;K8A8A85IRREMPLAÇABLE · le cockpit&amp;R&amp;8 &amp;K8A8A85inovapolis.fr/le-livre   ·   page &amp;P / &amp;N</oddFooter>
  </headerFooter>
  <rowBreaks count="1" manualBreakCount="1">
    <brk id="48"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A6B3C"/>
    <pageSetUpPr fitToPage="1"/>
  </sheetPr>
  <dimension ref="A1:AC60"/>
  <sheetViews>
    <sheetView showGridLines="0" view="pageBreakPreview" zoomScale="130" zoomScaleNormal="100" zoomScaleSheetLayoutView="130" workbookViewId="0">
      <pane ySplit="4" topLeftCell="A5" activePane="bottomLeft" state="frozen"/>
      <selection pane="bottomLeft" activeCell="C11" sqref="C11"/>
    </sheetView>
  </sheetViews>
  <sheetFormatPr baseColWidth="10" defaultColWidth="9.06640625" defaultRowHeight="14.25" x14ac:dyDescent="0.45"/>
  <cols>
    <col min="1" max="1" width="20" customWidth="1"/>
    <col min="2" max="2" width="42" customWidth="1"/>
    <col min="3" max="4" width="36" customWidth="1"/>
    <col min="5" max="5" width="12" customWidth="1"/>
    <col min="6" max="6" width="6" customWidth="1"/>
    <col min="7" max="28" width="13" hidden="1" customWidth="1"/>
  </cols>
  <sheetData>
    <row r="1" spans="1:29" ht="34.049999999999997" customHeight="1" x14ac:dyDescent="0.45">
      <c r="A1" s="78" t="s">
        <v>496</v>
      </c>
      <c r="B1" s="79"/>
      <c r="C1" s="79"/>
      <c r="D1" s="79"/>
      <c r="E1" s="79"/>
      <c r="F1" s="43"/>
      <c r="G1" s="7"/>
      <c r="H1" s="7"/>
      <c r="I1" s="7"/>
      <c r="J1" s="7"/>
      <c r="K1" s="7"/>
      <c r="L1" s="7"/>
      <c r="M1" s="7"/>
      <c r="N1" s="7"/>
      <c r="O1" s="7"/>
      <c r="P1" s="7"/>
      <c r="Q1" s="7"/>
      <c r="R1" s="7"/>
      <c r="S1" s="7"/>
      <c r="T1" s="7"/>
      <c r="U1" s="7"/>
      <c r="V1" s="7"/>
      <c r="W1" s="7"/>
      <c r="X1" s="7"/>
      <c r="Y1" s="7"/>
      <c r="Z1" s="7">
        <f>COUNTIF(E7:E12,"Fait")</f>
        <v>0</v>
      </c>
      <c r="AA1" s="7"/>
      <c r="AB1" s="7"/>
      <c r="AC1" s="7"/>
    </row>
    <row r="2" spans="1:29" ht="46.05" customHeight="1" x14ac:dyDescent="0.45">
      <c r="A2" s="83" t="s">
        <v>497</v>
      </c>
      <c r="B2" s="84"/>
      <c r="C2" s="84"/>
      <c r="D2" s="84"/>
      <c r="E2" s="84"/>
      <c r="F2" s="44"/>
      <c r="G2" s="7"/>
      <c r="H2" s="7"/>
      <c r="I2" s="7"/>
      <c r="J2" s="7"/>
      <c r="K2" s="7"/>
      <c r="L2" s="7"/>
      <c r="M2" s="7"/>
      <c r="N2" s="7"/>
      <c r="O2" s="7"/>
      <c r="P2" s="7"/>
      <c r="Q2" s="7"/>
      <c r="R2" s="7"/>
      <c r="S2" s="7"/>
      <c r="T2" s="7"/>
      <c r="U2" s="7"/>
      <c r="V2" s="7"/>
      <c r="W2" s="7"/>
      <c r="X2" s="7"/>
      <c r="Y2" s="7"/>
      <c r="Z2" s="7">
        <f>SUMPRODUCT(--((LEN(B17:B28)+LEN(C17:C28)+LEN(D17:D28))&gt;0))</f>
        <v>0</v>
      </c>
      <c r="AA2" s="7"/>
      <c r="AB2" s="7"/>
      <c r="AC2" s="7"/>
    </row>
    <row r="3" spans="1:29" ht="36" customHeight="1" x14ac:dyDescent="0.45">
      <c r="A3" s="10" t="str">
        <f>"Votre avancée : "&amp;Z1&amp;" quinzaines sur 6, "&amp;Z2&amp;" quarts d’heure sur 12"</f>
        <v>Votre avancée : 0 quinzaines sur 6, 0 quarts d’heure sur 12</v>
      </c>
      <c r="B3" s="94">
        <f>(Z1/6+MIN(Z2,12)/12)/2</f>
        <v>0</v>
      </c>
      <c r="C3" s="52"/>
      <c r="D3" s="52"/>
      <c r="E3" s="52"/>
      <c r="F3" s="7"/>
      <c r="G3" s="7"/>
      <c r="H3" s="7"/>
      <c r="I3" s="7"/>
      <c r="J3" s="7"/>
      <c r="K3" s="7"/>
      <c r="L3" s="7"/>
      <c r="M3" s="7"/>
      <c r="N3" s="7"/>
      <c r="O3" s="7"/>
      <c r="P3" s="7"/>
      <c r="Q3" s="7"/>
      <c r="R3" s="7"/>
      <c r="S3" s="7"/>
      <c r="T3" s="7"/>
      <c r="U3" s="7"/>
      <c r="V3" s="7"/>
      <c r="W3" s="7"/>
      <c r="X3" s="7"/>
      <c r="Y3" s="7"/>
      <c r="Z3" s="7">
        <f>SUMPRODUCT(--(B33:B44&lt;&gt;""))</f>
        <v>0</v>
      </c>
      <c r="AA3" s="7"/>
      <c r="AB3" s="7"/>
      <c r="AC3" s="7"/>
    </row>
    <row r="4" spans="1:29" ht="24" customHeight="1" x14ac:dyDescent="0.45">
      <c r="A4" s="85" t="s">
        <v>498</v>
      </c>
      <c r="B4" s="63"/>
      <c r="C4" s="63"/>
      <c r="D4" s="63"/>
      <c r="E4" s="63"/>
      <c r="F4" s="7"/>
      <c r="G4" s="7"/>
      <c r="H4" s="7"/>
      <c r="I4" s="7"/>
      <c r="J4" s="7"/>
      <c r="K4" s="7"/>
      <c r="L4" s="7"/>
      <c r="M4" s="7"/>
      <c r="N4" s="7"/>
      <c r="O4" s="7"/>
      <c r="P4" s="7"/>
      <c r="Q4" s="7"/>
      <c r="R4" s="7"/>
      <c r="S4" s="7"/>
      <c r="T4" s="7"/>
      <c r="U4" s="7"/>
      <c r="V4" s="7"/>
      <c r="W4" s="7"/>
      <c r="X4" s="7"/>
      <c r="Y4" s="7"/>
      <c r="Z4" s="7"/>
      <c r="AA4" s="7"/>
      <c r="AB4" s="7"/>
      <c r="AC4" s="7"/>
    </row>
    <row r="5" spans="1:29" ht="24" customHeight="1" x14ac:dyDescent="0.45">
      <c r="A5" s="92" t="s">
        <v>499</v>
      </c>
      <c r="B5" s="57"/>
      <c r="C5" s="57"/>
      <c r="D5" s="57"/>
      <c r="E5" s="34"/>
      <c r="F5" s="7"/>
      <c r="G5" s="7"/>
      <c r="H5" s="7"/>
      <c r="I5" s="7"/>
      <c r="J5" s="7"/>
      <c r="K5" s="7"/>
      <c r="L5" s="7"/>
      <c r="M5" s="7"/>
      <c r="N5" s="7"/>
      <c r="O5" s="7"/>
      <c r="P5" s="7"/>
      <c r="Q5" s="7"/>
      <c r="R5" s="7"/>
      <c r="S5" s="7"/>
      <c r="T5" s="7"/>
      <c r="U5" s="7"/>
      <c r="V5" s="7"/>
      <c r="W5" s="7"/>
      <c r="X5" s="7"/>
      <c r="Y5" s="7"/>
      <c r="Z5" s="7"/>
      <c r="AA5" s="7"/>
      <c r="AB5" s="7"/>
      <c r="AC5" s="7"/>
    </row>
    <row r="6" spans="1:29" ht="14.25" customHeight="1" x14ac:dyDescent="0.45">
      <c r="A6" s="113" t="s">
        <v>500</v>
      </c>
      <c r="B6" s="113" t="s">
        <v>501</v>
      </c>
      <c r="C6" s="113" t="s">
        <v>502</v>
      </c>
      <c r="D6" s="113" t="s">
        <v>503</v>
      </c>
      <c r="E6" s="113" t="s">
        <v>504</v>
      </c>
      <c r="F6" s="7"/>
      <c r="G6" s="7"/>
      <c r="H6" s="7"/>
      <c r="I6" s="7"/>
      <c r="J6" s="7"/>
      <c r="K6" s="7"/>
      <c r="L6" s="7"/>
      <c r="M6" s="7"/>
      <c r="N6" s="7"/>
      <c r="O6" s="7"/>
      <c r="P6" s="7"/>
      <c r="Q6" s="7"/>
      <c r="R6" s="7"/>
      <c r="S6" s="7"/>
      <c r="T6" s="7"/>
      <c r="U6" s="7"/>
      <c r="V6" s="7"/>
      <c r="W6" s="7"/>
      <c r="X6" s="7"/>
      <c r="Y6" s="7"/>
      <c r="Z6" s="7"/>
      <c r="AA6" s="7"/>
      <c r="AB6" s="7"/>
      <c r="AC6" s="7"/>
    </row>
    <row r="7" spans="1:29" ht="117.75" customHeight="1" x14ac:dyDescent="0.45">
      <c r="A7" s="105" t="s">
        <v>505</v>
      </c>
      <c r="B7" s="106" t="s">
        <v>506</v>
      </c>
      <c r="C7" s="107" t="s">
        <v>507</v>
      </c>
      <c r="D7" s="108" t="s">
        <v>508</v>
      </c>
      <c r="E7" s="48"/>
      <c r="F7" s="7"/>
      <c r="G7" s="7"/>
      <c r="H7" s="7"/>
      <c r="I7" s="7"/>
      <c r="J7" s="7"/>
      <c r="K7" s="7"/>
      <c r="L7" s="7"/>
      <c r="M7" s="7"/>
      <c r="N7" s="7"/>
      <c r="O7" s="7"/>
      <c r="P7" s="7"/>
      <c r="Q7" s="7"/>
      <c r="R7" s="7"/>
      <c r="S7" s="7"/>
      <c r="T7" s="7"/>
      <c r="U7" s="7"/>
      <c r="V7" s="7"/>
      <c r="W7" s="7"/>
      <c r="X7" s="7"/>
      <c r="Y7" s="7"/>
      <c r="Z7" s="7"/>
      <c r="AA7" s="7"/>
      <c r="AB7" s="7"/>
      <c r="AC7" s="7"/>
    </row>
    <row r="8" spans="1:29" ht="117.75" customHeight="1" x14ac:dyDescent="0.45">
      <c r="A8" s="109" t="s">
        <v>509</v>
      </c>
      <c r="B8" s="110" t="s">
        <v>510</v>
      </c>
      <c r="C8" s="111" t="s">
        <v>511</v>
      </c>
      <c r="D8" s="112" t="s">
        <v>512</v>
      </c>
      <c r="E8" s="48"/>
      <c r="F8" s="7"/>
      <c r="G8" s="7"/>
      <c r="H8" s="7"/>
      <c r="I8" s="7"/>
      <c r="J8" s="7"/>
      <c r="K8" s="7"/>
      <c r="L8" s="7"/>
      <c r="M8" s="7"/>
      <c r="N8" s="7"/>
      <c r="O8" s="7"/>
      <c r="P8" s="7"/>
      <c r="Q8" s="7"/>
      <c r="R8" s="7"/>
      <c r="S8" s="7"/>
      <c r="T8" s="7"/>
      <c r="U8" s="7"/>
      <c r="V8" s="7"/>
      <c r="W8" s="7"/>
      <c r="X8" s="7"/>
      <c r="Y8" s="7"/>
      <c r="Z8" s="7"/>
      <c r="AA8" s="7"/>
      <c r="AB8" s="7"/>
      <c r="AC8" s="7"/>
    </row>
    <row r="9" spans="1:29" ht="117.75" customHeight="1" x14ac:dyDescent="0.45">
      <c r="A9" s="109" t="s">
        <v>513</v>
      </c>
      <c r="B9" s="110" t="s">
        <v>514</v>
      </c>
      <c r="C9" s="111" t="s">
        <v>515</v>
      </c>
      <c r="D9" s="112" t="s">
        <v>516</v>
      </c>
      <c r="E9" s="48"/>
      <c r="F9" s="7"/>
      <c r="G9" s="7"/>
      <c r="H9" s="7"/>
      <c r="I9" s="7"/>
      <c r="J9" s="7"/>
      <c r="K9" s="7"/>
      <c r="L9" s="7"/>
      <c r="M9" s="7"/>
      <c r="N9" s="7"/>
      <c r="O9" s="7"/>
      <c r="P9" s="7"/>
      <c r="Q9" s="7"/>
      <c r="R9" s="7"/>
      <c r="S9" s="7"/>
      <c r="T9" s="7"/>
      <c r="U9" s="7"/>
      <c r="V9" s="7"/>
      <c r="W9" s="7"/>
      <c r="X9" s="7"/>
      <c r="Y9" s="7"/>
      <c r="Z9" s="7"/>
      <c r="AA9" s="7"/>
      <c r="AB9" s="7"/>
      <c r="AC9" s="7"/>
    </row>
    <row r="10" spans="1:29" ht="117.75" customHeight="1" x14ac:dyDescent="0.45">
      <c r="A10" s="109" t="s">
        <v>517</v>
      </c>
      <c r="B10" s="110" t="s">
        <v>518</v>
      </c>
      <c r="C10" s="111" t="s">
        <v>519</v>
      </c>
      <c r="D10" s="112" t="s">
        <v>520</v>
      </c>
      <c r="E10" s="48"/>
      <c r="F10" s="7"/>
      <c r="G10" s="7"/>
      <c r="H10" s="7"/>
      <c r="I10" s="7"/>
      <c r="J10" s="7"/>
      <c r="K10" s="7"/>
      <c r="L10" s="7"/>
      <c r="M10" s="7"/>
      <c r="N10" s="7"/>
      <c r="O10" s="7"/>
      <c r="P10" s="7"/>
      <c r="Q10" s="7"/>
      <c r="R10" s="7"/>
      <c r="S10" s="7"/>
      <c r="T10" s="7"/>
      <c r="U10" s="7"/>
      <c r="V10" s="7"/>
      <c r="W10" s="7"/>
      <c r="X10" s="7"/>
      <c r="Y10" s="7"/>
      <c r="Z10" s="7"/>
      <c r="AA10" s="7"/>
      <c r="AB10" s="7"/>
      <c r="AC10" s="7"/>
    </row>
    <row r="11" spans="1:29" ht="117.75" customHeight="1" x14ac:dyDescent="0.45">
      <c r="A11" s="99" t="s">
        <v>521</v>
      </c>
      <c r="B11" s="100" t="s">
        <v>522</v>
      </c>
      <c r="C11" s="101" t="s">
        <v>523</v>
      </c>
      <c r="D11" s="102" t="s">
        <v>524</v>
      </c>
      <c r="E11" s="48"/>
      <c r="F11" s="7"/>
      <c r="G11" s="7"/>
      <c r="H11" s="7"/>
      <c r="I11" s="7"/>
      <c r="J11" s="7"/>
      <c r="K11" s="7"/>
      <c r="L11" s="7"/>
      <c r="M11" s="7"/>
      <c r="N11" s="7"/>
      <c r="O11" s="7"/>
      <c r="P11" s="7"/>
      <c r="Q11" s="7"/>
      <c r="R11" s="7"/>
      <c r="S11" s="7"/>
      <c r="T11" s="7"/>
      <c r="U11" s="7"/>
      <c r="V11" s="7"/>
      <c r="W11" s="7"/>
      <c r="X11" s="7"/>
      <c r="Y11" s="7"/>
      <c r="Z11" s="7"/>
      <c r="AA11" s="7"/>
      <c r="AB11" s="7"/>
      <c r="AC11" s="7"/>
    </row>
    <row r="12" spans="1:29" ht="117.75" customHeight="1" x14ac:dyDescent="0.45">
      <c r="A12" s="99" t="s">
        <v>525</v>
      </c>
      <c r="B12" s="100" t="s">
        <v>526</v>
      </c>
      <c r="C12" s="101" t="s">
        <v>527</v>
      </c>
      <c r="D12" s="102" t="s">
        <v>528</v>
      </c>
      <c r="E12" s="48"/>
      <c r="F12" s="7"/>
      <c r="G12" s="7"/>
      <c r="H12" s="7"/>
      <c r="I12" s="7"/>
      <c r="J12" s="7"/>
      <c r="K12" s="7"/>
      <c r="L12" s="7"/>
      <c r="M12" s="7"/>
      <c r="N12" s="7"/>
      <c r="O12" s="7"/>
      <c r="P12" s="7"/>
      <c r="Q12" s="7"/>
      <c r="R12" s="7"/>
      <c r="S12" s="7"/>
      <c r="T12" s="7"/>
      <c r="U12" s="7"/>
      <c r="V12" s="7"/>
      <c r="W12" s="7"/>
      <c r="X12" s="7"/>
      <c r="Y12" s="7"/>
      <c r="Z12" s="7"/>
      <c r="AA12" s="7"/>
      <c r="AB12" s="7"/>
      <c r="AC12" s="7"/>
    </row>
    <row r="13" spans="1:29" ht="51.75" customHeight="1" x14ac:dyDescent="0.45">
      <c r="A13" s="53" t="s">
        <v>529</v>
      </c>
      <c r="B13" s="52"/>
      <c r="C13" s="52"/>
      <c r="D13" s="52"/>
      <c r="E13" s="52"/>
      <c r="F13" s="7"/>
      <c r="G13" s="7"/>
      <c r="H13" s="7"/>
      <c r="I13" s="7"/>
      <c r="J13" s="7"/>
      <c r="K13" s="7"/>
      <c r="L13" s="7"/>
      <c r="M13" s="7"/>
      <c r="N13" s="7"/>
      <c r="O13" s="7"/>
      <c r="P13" s="7"/>
      <c r="Q13" s="7"/>
      <c r="R13" s="7"/>
      <c r="S13" s="7"/>
      <c r="T13" s="7"/>
      <c r="U13" s="7"/>
      <c r="V13" s="7"/>
      <c r="W13" s="7"/>
      <c r="X13" s="7"/>
      <c r="Y13" s="7"/>
      <c r="Z13" s="7"/>
      <c r="AA13" s="7"/>
      <c r="AB13" s="7"/>
      <c r="AC13" s="7"/>
    </row>
    <row r="14" spans="1:29" ht="24" customHeight="1" x14ac:dyDescent="0.45">
      <c r="A14" s="92" t="s">
        <v>530</v>
      </c>
      <c r="B14" s="57"/>
      <c r="C14" s="57"/>
      <c r="D14" s="57"/>
      <c r="E14" s="34"/>
      <c r="F14" s="7"/>
      <c r="G14" s="7"/>
      <c r="H14" s="7"/>
      <c r="I14" s="7"/>
      <c r="J14" s="7"/>
      <c r="K14" s="7"/>
      <c r="L14" s="7"/>
      <c r="M14" s="7"/>
      <c r="N14" s="7"/>
      <c r="O14" s="7"/>
      <c r="P14" s="7"/>
      <c r="Q14" s="7"/>
      <c r="R14" s="7"/>
      <c r="S14" s="7"/>
      <c r="T14" s="7"/>
      <c r="U14" s="7"/>
      <c r="V14" s="7"/>
      <c r="W14" s="7"/>
      <c r="X14" s="7"/>
      <c r="Y14" s="7"/>
      <c r="Z14" s="7"/>
      <c r="AA14" s="7"/>
      <c r="AB14" s="7"/>
      <c r="AC14" s="7"/>
    </row>
    <row r="15" spans="1:29" ht="14.25" customHeight="1" x14ac:dyDescent="0.45">
      <c r="A15" s="53" t="s">
        <v>531</v>
      </c>
      <c r="B15" s="52"/>
      <c r="C15" s="52"/>
      <c r="D15" s="52"/>
      <c r="E15" s="52"/>
      <c r="F15" s="7"/>
      <c r="G15" s="7"/>
      <c r="H15" s="7"/>
      <c r="I15" s="7"/>
      <c r="J15" s="7"/>
      <c r="K15" s="7"/>
      <c r="L15" s="7"/>
      <c r="M15" s="7"/>
      <c r="N15" s="7"/>
      <c r="O15" s="7"/>
      <c r="P15" s="7"/>
      <c r="Q15" s="7"/>
      <c r="R15" s="7"/>
      <c r="S15" s="7"/>
      <c r="T15" s="7"/>
      <c r="U15" s="7"/>
      <c r="V15" s="7"/>
      <c r="W15" s="7"/>
      <c r="X15" s="7"/>
      <c r="Y15" s="7"/>
      <c r="Z15" s="7"/>
      <c r="AA15" s="7"/>
      <c r="AB15" s="7"/>
      <c r="AC15" s="7"/>
    </row>
    <row r="16" spans="1:29" ht="30" customHeight="1" x14ac:dyDescent="0.45">
      <c r="A16" s="17" t="s">
        <v>532</v>
      </c>
      <c r="B16" s="17" t="s">
        <v>533</v>
      </c>
      <c r="C16" s="17" t="s">
        <v>534</v>
      </c>
      <c r="D16" s="17" t="s">
        <v>535</v>
      </c>
      <c r="E16" s="17"/>
      <c r="F16" s="7"/>
      <c r="G16" s="7"/>
      <c r="H16" s="7"/>
      <c r="I16" s="7"/>
      <c r="J16" s="7"/>
      <c r="K16" s="7"/>
      <c r="L16" s="7"/>
      <c r="M16" s="7"/>
      <c r="N16" s="7"/>
      <c r="O16" s="7"/>
      <c r="P16" s="7"/>
      <c r="Q16" s="7"/>
      <c r="R16" s="7"/>
      <c r="S16" s="7"/>
      <c r="T16" s="7"/>
      <c r="U16" s="7"/>
      <c r="V16" s="7"/>
      <c r="W16" s="7"/>
      <c r="X16" s="7"/>
      <c r="Y16" s="7"/>
      <c r="Z16" s="7"/>
      <c r="AA16" s="7"/>
      <c r="AB16" s="7"/>
      <c r="AC16" s="7"/>
    </row>
    <row r="17" spans="1:29" ht="21.75" customHeight="1" x14ac:dyDescent="0.45">
      <c r="A17" s="35" t="s">
        <v>536</v>
      </c>
      <c r="B17" s="49"/>
      <c r="C17" s="49"/>
      <c r="D17" s="49"/>
      <c r="E17" s="36" t="str">
        <f t="shared" ref="E17:E28" si="0">IF(LEN(B17)+LEN(C17)+LEN(D17)&gt;0,"✔ tenu","")</f>
        <v/>
      </c>
      <c r="F17" s="7"/>
      <c r="G17" s="7"/>
      <c r="H17" s="7"/>
      <c r="I17" s="7"/>
      <c r="J17" s="7"/>
      <c r="K17" s="7"/>
      <c r="L17" s="7"/>
      <c r="M17" s="7"/>
      <c r="N17" s="7"/>
      <c r="O17" s="7"/>
      <c r="P17" s="7"/>
      <c r="Q17" s="7"/>
      <c r="R17" s="7"/>
      <c r="S17" s="7"/>
      <c r="T17" s="7"/>
      <c r="U17" s="7"/>
      <c r="V17" s="7"/>
      <c r="W17" s="7"/>
      <c r="X17" s="7"/>
      <c r="Y17" s="7"/>
      <c r="Z17" s="7"/>
      <c r="AA17" s="7"/>
      <c r="AB17" s="7"/>
      <c r="AC17" s="7"/>
    </row>
    <row r="18" spans="1:29" ht="21.75" customHeight="1" x14ac:dyDescent="0.45">
      <c r="A18" s="35" t="s">
        <v>537</v>
      </c>
      <c r="B18" s="49"/>
      <c r="C18" s="49"/>
      <c r="D18" s="49"/>
      <c r="E18" s="36" t="str">
        <f t="shared" si="0"/>
        <v/>
      </c>
      <c r="F18" s="7"/>
      <c r="G18" s="7"/>
      <c r="H18" s="7"/>
      <c r="I18" s="7"/>
      <c r="J18" s="7"/>
      <c r="K18" s="7"/>
      <c r="L18" s="7"/>
      <c r="M18" s="7"/>
      <c r="N18" s="7"/>
      <c r="O18" s="7"/>
      <c r="P18" s="7"/>
      <c r="Q18" s="7"/>
      <c r="R18" s="7"/>
      <c r="S18" s="7"/>
      <c r="T18" s="7"/>
      <c r="U18" s="7"/>
      <c r="V18" s="7"/>
      <c r="W18" s="7"/>
      <c r="X18" s="7"/>
      <c r="Y18" s="7"/>
      <c r="Z18" s="7"/>
      <c r="AA18" s="7"/>
      <c r="AB18" s="7"/>
      <c r="AC18" s="7"/>
    </row>
    <row r="19" spans="1:29" ht="21.75" customHeight="1" x14ac:dyDescent="0.45">
      <c r="A19" s="35" t="s">
        <v>538</v>
      </c>
      <c r="B19" s="49"/>
      <c r="C19" s="49"/>
      <c r="D19" s="49"/>
      <c r="E19" s="36" t="str">
        <f t="shared" si="0"/>
        <v/>
      </c>
      <c r="F19" s="7"/>
      <c r="G19" s="7"/>
      <c r="H19" s="7"/>
      <c r="I19" s="7"/>
      <c r="J19" s="7"/>
      <c r="K19" s="7"/>
      <c r="L19" s="7"/>
      <c r="M19" s="7"/>
      <c r="N19" s="7"/>
      <c r="O19" s="7"/>
      <c r="P19" s="7"/>
      <c r="Q19" s="7"/>
      <c r="R19" s="7"/>
      <c r="S19" s="7"/>
      <c r="T19" s="7"/>
      <c r="U19" s="7"/>
      <c r="V19" s="7"/>
      <c r="W19" s="7"/>
      <c r="X19" s="7"/>
      <c r="Y19" s="7"/>
      <c r="Z19" s="7"/>
      <c r="AA19" s="7"/>
      <c r="AB19" s="7"/>
      <c r="AC19" s="7"/>
    </row>
    <row r="20" spans="1:29" ht="21.75" customHeight="1" x14ac:dyDescent="0.45">
      <c r="A20" s="35" t="s">
        <v>539</v>
      </c>
      <c r="B20" s="49"/>
      <c r="C20" s="49"/>
      <c r="D20" s="49"/>
      <c r="E20" s="36" t="str">
        <f t="shared" si="0"/>
        <v/>
      </c>
      <c r="F20" s="7"/>
      <c r="G20" s="7"/>
      <c r="H20" s="7"/>
      <c r="I20" s="7"/>
      <c r="J20" s="7"/>
      <c r="K20" s="7"/>
      <c r="L20" s="7"/>
      <c r="M20" s="7"/>
      <c r="N20" s="7"/>
      <c r="O20" s="7"/>
      <c r="P20" s="7"/>
      <c r="Q20" s="7"/>
      <c r="R20" s="7"/>
      <c r="S20" s="7"/>
      <c r="T20" s="7"/>
      <c r="U20" s="7"/>
      <c r="V20" s="7"/>
      <c r="W20" s="7"/>
      <c r="X20" s="7"/>
      <c r="Y20" s="7"/>
      <c r="Z20" s="7"/>
      <c r="AA20" s="7"/>
      <c r="AB20" s="7"/>
      <c r="AC20" s="7"/>
    </row>
    <row r="21" spans="1:29" ht="21.75" customHeight="1" x14ac:dyDescent="0.45">
      <c r="A21" s="35" t="s">
        <v>540</v>
      </c>
      <c r="B21" s="49"/>
      <c r="C21" s="49"/>
      <c r="D21" s="49"/>
      <c r="E21" s="36" t="str">
        <f t="shared" si="0"/>
        <v/>
      </c>
      <c r="F21" s="7"/>
      <c r="G21" s="7"/>
      <c r="H21" s="7"/>
      <c r="I21" s="7"/>
      <c r="J21" s="7"/>
      <c r="K21" s="7"/>
      <c r="L21" s="7"/>
      <c r="M21" s="7"/>
      <c r="N21" s="7"/>
      <c r="O21" s="7"/>
      <c r="P21" s="7"/>
      <c r="Q21" s="7"/>
      <c r="R21" s="7"/>
      <c r="S21" s="7"/>
      <c r="T21" s="7"/>
      <c r="U21" s="7"/>
      <c r="V21" s="7"/>
      <c r="W21" s="7"/>
      <c r="X21" s="7"/>
      <c r="Y21" s="7"/>
      <c r="Z21" s="7"/>
      <c r="AA21" s="7"/>
      <c r="AB21" s="7"/>
      <c r="AC21" s="7"/>
    </row>
    <row r="22" spans="1:29" ht="21.75" customHeight="1" x14ac:dyDescent="0.45">
      <c r="A22" s="35" t="s">
        <v>541</v>
      </c>
      <c r="B22" s="49"/>
      <c r="C22" s="49"/>
      <c r="D22" s="49"/>
      <c r="E22" s="36" t="str">
        <f t="shared" si="0"/>
        <v/>
      </c>
      <c r="F22" s="7"/>
      <c r="G22" s="7"/>
      <c r="H22" s="7"/>
      <c r="I22" s="7"/>
      <c r="J22" s="7"/>
      <c r="K22" s="7"/>
      <c r="L22" s="7"/>
      <c r="M22" s="7"/>
      <c r="N22" s="7"/>
      <c r="O22" s="7"/>
      <c r="P22" s="7"/>
      <c r="Q22" s="7"/>
      <c r="R22" s="7"/>
      <c r="S22" s="7"/>
      <c r="T22" s="7"/>
      <c r="U22" s="7"/>
      <c r="V22" s="7"/>
      <c r="W22" s="7"/>
      <c r="X22" s="7"/>
      <c r="Y22" s="7"/>
      <c r="Z22" s="7"/>
      <c r="AA22" s="7"/>
      <c r="AB22" s="7"/>
      <c r="AC22" s="7"/>
    </row>
    <row r="23" spans="1:29" ht="21.75" customHeight="1" x14ac:dyDescent="0.45">
      <c r="A23" s="35" t="s">
        <v>542</v>
      </c>
      <c r="B23" s="49"/>
      <c r="C23" s="49"/>
      <c r="D23" s="49"/>
      <c r="E23" s="36" t="str">
        <f t="shared" si="0"/>
        <v/>
      </c>
      <c r="F23" s="7"/>
      <c r="G23" s="7"/>
      <c r="H23" s="7"/>
      <c r="I23" s="7"/>
      <c r="J23" s="7"/>
      <c r="K23" s="7"/>
      <c r="L23" s="7"/>
      <c r="M23" s="7"/>
      <c r="N23" s="7"/>
      <c r="O23" s="7"/>
      <c r="P23" s="7"/>
      <c r="Q23" s="7"/>
      <c r="R23" s="7"/>
      <c r="S23" s="7"/>
      <c r="T23" s="7"/>
      <c r="U23" s="7"/>
      <c r="V23" s="7"/>
      <c r="W23" s="7"/>
      <c r="X23" s="7"/>
      <c r="Y23" s="7"/>
      <c r="Z23" s="7"/>
      <c r="AA23" s="7"/>
      <c r="AB23" s="7"/>
      <c r="AC23" s="7"/>
    </row>
    <row r="24" spans="1:29" ht="21.75" customHeight="1" x14ac:dyDescent="0.45">
      <c r="A24" s="35" t="s">
        <v>543</v>
      </c>
      <c r="B24" s="49"/>
      <c r="C24" s="49"/>
      <c r="D24" s="49"/>
      <c r="E24" s="36" t="str">
        <f t="shared" si="0"/>
        <v/>
      </c>
      <c r="F24" s="7"/>
      <c r="G24" s="7"/>
      <c r="H24" s="7"/>
      <c r="I24" s="7"/>
      <c r="J24" s="7"/>
      <c r="K24" s="7"/>
      <c r="L24" s="7"/>
      <c r="M24" s="7"/>
      <c r="N24" s="7"/>
      <c r="O24" s="7"/>
      <c r="P24" s="7"/>
      <c r="Q24" s="7"/>
      <c r="R24" s="7"/>
      <c r="S24" s="7"/>
      <c r="T24" s="7"/>
      <c r="U24" s="7"/>
      <c r="V24" s="7"/>
      <c r="W24" s="7"/>
      <c r="X24" s="7"/>
      <c r="Y24" s="7"/>
      <c r="Z24" s="7"/>
      <c r="AA24" s="7"/>
      <c r="AB24" s="7"/>
      <c r="AC24" s="7"/>
    </row>
    <row r="25" spans="1:29" ht="21.75" customHeight="1" x14ac:dyDescent="0.45">
      <c r="A25" s="35" t="s">
        <v>544</v>
      </c>
      <c r="B25" s="49"/>
      <c r="C25" s="49"/>
      <c r="D25" s="49"/>
      <c r="E25" s="36" t="str">
        <f t="shared" si="0"/>
        <v/>
      </c>
      <c r="F25" s="7"/>
      <c r="G25" s="7"/>
      <c r="H25" s="7"/>
      <c r="I25" s="7"/>
      <c r="J25" s="7"/>
      <c r="K25" s="7"/>
      <c r="L25" s="7"/>
      <c r="M25" s="7"/>
      <c r="N25" s="7"/>
      <c r="O25" s="7"/>
      <c r="P25" s="7"/>
      <c r="Q25" s="7"/>
      <c r="R25" s="7"/>
      <c r="S25" s="7"/>
      <c r="T25" s="7"/>
      <c r="U25" s="7"/>
      <c r="V25" s="7"/>
      <c r="W25" s="7"/>
      <c r="X25" s="7"/>
      <c r="Y25" s="7"/>
      <c r="Z25" s="7"/>
      <c r="AA25" s="7"/>
      <c r="AB25" s="7"/>
      <c r="AC25" s="7"/>
    </row>
    <row r="26" spans="1:29" ht="21.75" customHeight="1" x14ac:dyDescent="0.45">
      <c r="A26" s="35" t="s">
        <v>545</v>
      </c>
      <c r="B26" s="49"/>
      <c r="C26" s="49"/>
      <c r="D26" s="49"/>
      <c r="E26" s="36" t="str">
        <f t="shared" si="0"/>
        <v/>
      </c>
      <c r="F26" s="7"/>
      <c r="G26" s="7"/>
      <c r="H26" s="7"/>
      <c r="I26" s="7"/>
      <c r="J26" s="7"/>
      <c r="K26" s="7"/>
      <c r="L26" s="7"/>
      <c r="M26" s="7"/>
      <c r="N26" s="7"/>
      <c r="O26" s="7"/>
      <c r="P26" s="7"/>
      <c r="Q26" s="7"/>
      <c r="R26" s="7"/>
      <c r="S26" s="7"/>
      <c r="T26" s="7"/>
      <c r="U26" s="7"/>
      <c r="V26" s="7"/>
      <c r="W26" s="7"/>
      <c r="X26" s="7"/>
      <c r="Y26" s="7"/>
      <c r="Z26" s="7"/>
      <c r="AA26" s="7"/>
      <c r="AB26" s="7"/>
      <c r="AC26" s="7"/>
    </row>
    <row r="27" spans="1:29" ht="21.75" customHeight="1" x14ac:dyDescent="0.45">
      <c r="A27" s="35" t="s">
        <v>546</v>
      </c>
      <c r="B27" s="49"/>
      <c r="C27" s="49"/>
      <c r="D27" s="49"/>
      <c r="E27" s="36" t="str">
        <f t="shared" si="0"/>
        <v/>
      </c>
      <c r="F27" s="7"/>
      <c r="G27" s="7"/>
      <c r="H27" s="7"/>
      <c r="I27" s="7"/>
      <c r="J27" s="7"/>
      <c r="K27" s="7"/>
      <c r="L27" s="7"/>
      <c r="M27" s="7"/>
      <c r="N27" s="7"/>
      <c r="O27" s="7"/>
      <c r="P27" s="7"/>
      <c r="Q27" s="7"/>
      <c r="R27" s="7"/>
      <c r="S27" s="7"/>
      <c r="T27" s="7"/>
      <c r="U27" s="7"/>
      <c r="V27" s="7"/>
      <c r="W27" s="7"/>
      <c r="X27" s="7"/>
      <c r="Y27" s="7"/>
      <c r="Z27" s="7"/>
      <c r="AA27" s="7"/>
      <c r="AB27" s="7"/>
      <c r="AC27" s="7"/>
    </row>
    <row r="28" spans="1:29" ht="21.75" customHeight="1" x14ac:dyDescent="0.45">
      <c r="A28" s="35" t="s">
        <v>547</v>
      </c>
      <c r="B28" s="49"/>
      <c r="C28" s="49"/>
      <c r="D28" s="49"/>
      <c r="E28" s="36" t="str">
        <f t="shared" si="0"/>
        <v/>
      </c>
      <c r="F28" s="7"/>
      <c r="G28" s="7"/>
      <c r="H28" s="7"/>
      <c r="I28" s="7"/>
      <c r="J28" s="7"/>
      <c r="K28" s="7"/>
      <c r="L28" s="7"/>
      <c r="M28" s="7"/>
      <c r="N28" s="7"/>
      <c r="O28" s="7"/>
      <c r="P28" s="7"/>
      <c r="Q28" s="7"/>
      <c r="R28" s="7"/>
      <c r="S28" s="7"/>
      <c r="T28" s="7"/>
      <c r="U28" s="7"/>
      <c r="V28" s="7"/>
      <c r="W28" s="7"/>
      <c r="X28" s="7"/>
      <c r="Y28" s="7"/>
      <c r="Z28" s="7"/>
      <c r="AA28" s="7"/>
      <c r="AB28" s="7"/>
      <c r="AC28" s="7"/>
    </row>
    <row r="29" spans="1:29" ht="14.25" customHeight="1" x14ac:dyDescent="0.4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row>
    <row r="30" spans="1:29" ht="24" customHeight="1" x14ac:dyDescent="0.45">
      <c r="A30" s="92" t="s">
        <v>548</v>
      </c>
      <c r="B30" s="57"/>
      <c r="C30" s="57"/>
      <c r="D30" s="57"/>
      <c r="E30" s="34"/>
      <c r="F30" s="7"/>
      <c r="G30" s="7"/>
      <c r="H30" s="7"/>
      <c r="I30" s="7"/>
      <c r="J30" s="7"/>
      <c r="K30" s="7"/>
      <c r="L30" s="7"/>
      <c r="M30" s="7"/>
      <c r="N30" s="7"/>
      <c r="O30" s="7"/>
      <c r="P30" s="7"/>
      <c r="Q30" s="7"/>
      <c r="R30" s="7"/>
      <c r="S30" s="7"/>
      <c r="T30" s="7"/>
      <c r="U30" s="7"/>
      <c r="V30" s="7"/>
      <c r="W30" s="7"/>
      <c r="X30" s="7"/>
      <c r="Y30" s="7"/>
      <c r="Z30" s="7"/>
      <c r="AA30" s="7"/>
      <c r="AB30" s="7"/>
      <c r="AC30" s="7"/>
    </row>
    <row r="31" spans="1:29" ht="14.25" customHeight="1" x14ac:dyDescent="0.45">
      <c r="A31" s="53" t="s">
        <v>549</v>
      </c>
      <c r="B31" s="52"/>
      <c r="C31" s="52"/>
      <c r="D31" s="52"/>
      <c r="E31" s="52"/>
      <c r="F31" s="7"/>
      <c r="G31" s="7"/>
      <c r="H31" s="7"/>
      <c r="I31" s="7"/>
      <c r="J31" s="7"/>
      <c r="K31" s="7"/>
      <c r="L31" s="7"/>
      <c r="M31" s="7"/>
      <c r="N31" s="7"/>
      <c r="O31" s="7"/>
      <c r="P31" s="7"/>
      <c r="Q31" s="7"/>
      <c r="R31" s="7"/>
      <c r="S31" s="7"/>
      <c r="T31" s="7"/>
      <c r="U31" s="7"/>
      <c r="V31" s="7"/>
      <c r="W31" s="7"/>
      <c r="X31" s="7"/>
      <c r="Y31" s="7"/>
      <c r="Z31" s="7"/>
      <c r="AA31" s="7"/>
      <c r="AB31" s="7"/>
      <c r="AC31" s="7"/>
    </row>
    <row r="32" spans="1:29" ht="30" customHeight="1" x14ac:dyDescent="0.45">
      <c r="A32" s="17" t="s">
        <v>399</v>
      </c>
      <c r="B32" s="17" t="s">
        <v>401</v>
      </c>
      <c r="C32" s="17" t="s">
        <v>550</v>
      </c>
      <c r="D32" s="17" t="s">
        <v>407</v>
      </c>
      <c r="E32" s="17" t="s">
        <v>551</v>
      </c>
      <c r="F32" s="7"/>
      <c r="G32" s="7"/>
      <c r="H32" s="7"/>
      <c r="I32" s="7"/>
      <c r="J32" s="7"/>
      <c r="K32" s="7"/>
      <c r="L32" s="7"/>
      <c r="M32" s="7"/>
      <c r="N32" s="7"/>
      <c r="O32" s="7"/>
      <c r="P32" s="7"/>
      <c r="Q32" s="7"/>
      <c r="R32" s="7"/>
      <c r="S32" s="7"/>
      <c r="T32" s="7"/>
      <c r="U32" s="7"/>
      <c r="V32" s="7"/>
      <c r="W32" s="7"/>
      <c r="X32" s="7"/>
      <c r="Y32" s="7"/>
      <c r="Z32" s="7"/>
      <c r="AA32" s="7"/>
      <c r="AB32" s="7"/>
      <c r="AC32" s="7"/>
    </row>
    <row r="33" spans="1:29" ht="21.75" customHeight="1" x14ac:dyDescent="0.45">
      <c r="A33" s="49"/>
      <c r="B33" s="49"/>
      <c r="C33" s="49"/>
      <c r="D33" s="49"/>
      <c r="E33" s="49"/>
      <c r="F33" s="37" t="str">
        <f t="shared" ref="F33:F44" si="1">IF(B33&lt;&gt;"","✔","")</f>
        <v/>
      </c>
      <c r="G33" s="7"/>
      <c r="H33" s="7"/>
      <c r="I33" s="7"/>
      <c r="J33" s="7"/>
      <c r="K33" s="7"/>
      <c r="L33" s="7"/>
      <c r="M33" s="7"/>
      <c r="N33" s="7"/>
      <c r="O33" s="7"/>
      <c r="P33" s="7"/>
      <c r="Q33" s="7"/>
      <c r="R33" s="7"/>
      <c r="S33" s="7"/>
      <c r="T33" s="7"/>
      <c r="U33" s="7"/>
      <c r="V33" s="7"/>
      <c r="W33" s="7"/>
      <c r="X33" s="7"/>
      <c r="Y33" s="7"/>
      <c r="Z33" s="7"/>
      <c r="AA33" s="7"/>
      <c r="AB33" s="7"/>
      <c r="AC33" s="7"/>
    </row>
    <row r="34" spans="1:29" ht="21.75" customHeight="1" x14ac:dyDescent="0.45">
      <c r="A34" s="49"/>
      <c r="B34" s="49"/>
      <c r="C34" s="49"/>
      <c r="D34" s="49"/>
      <c r="E34" s="49"/>
      <c r="F34" s="37" t="str">
        <f t="shared" si="1"/>
        <v/>
      </c>
      <c r="G34" s="7"/>
      <c r="H34" s="7"/>
      <c r="I34" s="7"/>
      <c r="J34" s="7"/>
      <c r="K34" s="7"/>
      <c r="L34" s="7"/>
      <c r="M34" s="7"/>
      <c r="N34" s="7"/>
      <c r="O34" s="7"/>
      <c r="P34" s="7"/>
      <c r="Q34" s="7"/>
      <c r="R34" s="7"/>
      <c r="S34" s="7"/>
      <c r="T34" s="7"/>
      <c r="U34" s="7"/>
      <c r="V34" s="7"/>
      <c r="W34" s="7"/>
      <c r="X34" s="7"/>
      <c r="Y34" s="7"/>
      <c r="Z34" s="7"/>
      <c r="AA34" s="7"/>
      <c r="AB34" s="7"/>
      <c r="AC34" s="7"/>
    </row>
    <row r="35" spans="1:29" ht="21.75" customHeight="1" x14ac:dyDescent="0.45">
      <c r="A35" s="49"/>
      <c r="B35" s="49"/>
      <c r="C35" s="49"/>
      <c r="D35" s="49"/>
      <c r="E35" s="49"/>
      <c r="F35" s="37" t="str">
        <f t="shared" si="1"/>
        <v/>
      </c>
      <c r="G35" s="7"/>
      <c r="H35" s="7"/>
      <c r="I35" s="7"/>
      <c r="J35" s="7"/>
      <c r="K35" s="7"/>
      <c r="L35" s="7"/>
      <c r="M35" s="7"/>
      <c r="N35" s="7"/>
      <c r="O35" s="7"/>
      <c r="P35" s="7"/>
      <c r="Q35" s="7"/>
      <c r="R35" s="7"/>
      <c r="S35" s="7"/>
      <c r="T35" s="7"/>
      <c r="U35" s="7"/>
      <c r="V35" s="7"/>
      <c r="W35" s="7"/>
      <c r="X35" s="7"/>
      <c r="Y35" s="7"/>
      <c r="Z35" s="7"/>
      <c r="AA35" s="7"/>
      <c r="AB35" s="7"/>
      <c r="AC35" s="7"/>
    </row>
    <row r="36" spans="1:29" ht="21.75" customHeight="1" x14ac:dyDescent="0.45">
      <c r="A36" s="49"/>
      <c r="B36" s="49"/>
      <c r="C36" s="49"/>
      <c r="D36" s="49"/>
      <c r="E36" s="49"/>
      <c r="F36" s="37" t="str">
        <f t="shared" si="1"/>
        <v/>
      </c>
      <c r="G36" s="7"/>
      <c r="H36" s="7"/>
      <c r="I36" s="7"/>
      <c r="J36" s="7"/>
      <c r="K36" s="7"/>
      <c r="L36" s="7"/>
      <c r="M36" s="7"/>
      <c r="N36" s="7"/>
      <c r="O36" s="7"/>
      <c r="P36" s="7"/>
      <c r="Q36" s="7"/>
      <c r="R36" s="7"/>
      <c r="S36" s="7"/>
      <c r="T36" s="7"/>
      <c r="U36" s="7"/>
      <c r="V36" s="7"/>
      <c r="W36" s="7"/>
      <c r="X36" s="7"/>
      <c r="Y36" s="7"/>
      <c r="Z36" s="7"/>
      <c r="AA36" s="7"/>
      <c r="AB36" s="7"/>
      <c r="AC36" s="7"/>
    </row>
    <row r="37" spans="1:29" ht="21.75" customHeight="1" x14ac:dyDescent="0.45">
      <c r="A37" s="49"/>
      <c r="B37" s="49"/>
      <c r="C37" s="49"/>
      <c r="D37" s="49"/>
      <c r="E37" s="49"/>
      <c r="F37" s="37" t="str">
        <f t="shared" si="1"/>
        <v/>
      </c>
      <c r="G37" s="7"/>
      <c r="H37" s="7"/>
      <c r="I37" s="7"/>
      <c r="J37" s="7"/>
      <c r="K37" s="7"/>
      <c r="L37" s="7"/>
      <c r="M37" s="7"/>
      <c r="N37" s="7"/>
      <c r="O37" s="7"/>
      <c r="P37" s="7"/>
      <c r="Q37" s="7"/>
      <c r="R37" s="7"/>
      <c r="S37" s="7"/>
      <c r="T37" s="7"/>
      <c r="U37" s="7"/>
      <c r="V37" s="7"/>
      <c r="W37" s="7"/>
      <c r="X37" s="7"/>
      <c r="Y37" s="7"/>
      <c r="Z37" s="7"/>
      <c r="AA37" s="7"/>
      <c r="AB37" s="7"/>
      <c r="AC37" s="7"/>
    </row>
    <row r="38" spans="1:29" ht="21.75" customHeight="1" x14ac:dyDescent="0.45">
      <c r="A38" s="49"/>
      <c r="B38" s="49"/>
      <c r="C38" s="49"/>
      <c r="D38" s="49"/>
      <c r="E38" s="49"/>
      <c r="F38" s="37" t="str">
        <f t="shared" si="1"/>
        <v/>
      </c>
      <c r="G38" s="7"/>
      <c r="H38" s="7"/>
      <c r="I38" s="7"/>
      <c r="J38" s="7"/>
      <c r="K38" s="7"/>
      <c r="L38" s="7"/>
      <c r="M38" s="7"/>
      <c r="N38" s="7"/>
      <c r="O38" s="7"/>
      <c r="P38" s="7"/>
      <c r="Q38" s="7"/>
      <c r="R38" s="7"/>
      <c r="S38" s="7"/>
      <c r="T38" s="7"/>
      <c r="U38" s="7"/>
      <c r="V38" s="7"/>
      <c r="W38" s="7"/>
      <c r="X38" s="7"/>
      <c r="Y38" s="7"/>
      <c r="Z38" s="7"/>
      <c r="AA38" s="7"/>
      <c r="AB38" s="7"/>
      <c r="AC38" s="7"/>
    </row>
    <row r="39" spans="1:29" ht="21.75" customHeight="1" x14ac:dyDescent="0.45">
      <c r="A39" s="49"/>
      <c r="B39" s="49"/>
      <c r="C39" s="49"/>
      <c r="D39" s="49"/>
      <c r="E39" s="49"/>
      <c r="F39" s="37" t="str">
        <f t="shared" si="1"/>
        <v/>
      </c>
      <c r="G39" s="7"/>
      <c r="H39" s="7"/>
      <c r="I39" s="7"/>
      <c r="J39" s="7"/>
      <c r="K39" s="7"/>
      <c r="L39" s="7"/>
      <c r="M39" s="7"/>
      <c r="N39" s="7"/>
      <c r="O39" s="7"/>
      <c r="P39" s="7"/>
      <c r="Q39" s="7"/>
      <c r="R39" s="7"/>
      <c r="S39" s="7"/>
      <c r="T39" s="7"/>
      <c r="U39" s="7"/>
      <c r="V39" s="7"/>
      <c r="W39" s="7"/>
      <c r="X39" s="7"/>
      <c r="Y39" s="7"/>
      <c r="Z39" s="7"/>
      <c r="AA39" s="7"/>
      <c r="AB39" s="7"/>
      <c r="AC39" s="7"/>
    </row>
    <row r="40" spans="1:29" ht="21.75" customHeight="1" x14ac:dyDescent="0.45">
      <c r="A40" s="49"/>
      <c r="B40" s="49"/>
      <c r="C40" s="49"/>
      <c r="D40" s="49"/>
      <c r="E40" s="49"/>
      <c r="F40" s="37" t="str">
        <f t="shared" si="1"/>
        <v/>
      </c>
      <c r="G40" s="7"/>
      <c r="H40" s="7"/>
      <c r="I40" s="7"/>
      <c r="J40" s="7"/>
      <c r="K40" s="7"/>
      <c r="L40" s="7"/>
      <c r="M40" s="7"/>
      <c r="N40" s="7"/>
      <c r="O40" s="7"/>
      <c r="P40" s="7"/>
      <c r="Q40" s="7"/>
      <c r="R40" s="7"/>
      <c r="S40" s="7"/>
      <c r="T40" s="7"/>
      <c r="U40" s="7"/>
      <c r="V40" s="7"/>
      <c r="W40" s="7"/>
      <c r="X40" s="7"/>
      <c r="Y40" s="7"/>
      <c r="Z40" s="7"/>
      <c r="AA40" s="7"/>
      <c r="AB40" s="7"/>
      <c r="AC40" s="7"/>
    </row>
    <row r="41" spans="1:29" ht="21.75" customHeight="1" x14ac:dyDescent="0.45">
      <c r="A41" s="49"/>
      <c r="B41" s="49"/>
      <c r="C41" s="49"/>
      <c r="D41" s="49"/>
      <c r="E41" s="49"/>
      <c r="F41" s="37" t="str">
        <f t="shared" si="1"/>
        <v/>
      </c>
      <c r="G41" s="7"/>
      <c r="H41" s="7"/>
      <c r="I41" s="7"/>
      <c r="J41" s="7"/>
      <c r="K41" s="7"/>
      <c r="L41" s="7"/>
      <c r="M41" s="7"/>
      <c r="N41" s="7"/>
      <c r="O41" s="7"/>
      <c r="P41" s="7"/>
      <c r="Q41" s="7"/>
      <c r="R41" s="7"/>
      <c r="S41" s="7"/>
      <c r="T41" s="7"/>
      <c r="U41" s="7"/>
      <c r="V41" s="7"/>
      <c r="W41" s="7"/>
      <c r="X41" s="7"/>
      <c r="Y41" s="7"/>
      <c r="Z41" s="7"/>
      <c r="AA41" s="7"/>
      <c r="AB41" s="7"/>
      <c r="AC41" s="7"/>
    </row>
    <row r="42" spans="1:29" ht="21.75" customHeight="1" x14ac:dyDescent="0.45">
      <c r="A42" s="49"/>
      <c r="B42" s="49"/>
      <c r="C42" s="49"/>
      <c r="D42" s="49"/>
      <c r="E42" s="49"/>
      <c r="F42" s="37" t="str">
        <f t="shared" si="1"/>
        <v/>
      </c>
      <c r="G42" s="7"/>
      <c r="H42" s="7"/>
      <c r="I42" s="7"/>
      <c r="J42" s="7"/>
      <c r="K42" s="7"/>
      <c r="L42" s="7"/>
      <c r="M42" s="7"/>
      <c r="N42" s="7"/>
      <c r="O42" s="7"/>
      <c r="P42" s="7"/>
      <c r="Q42" s="7"/>
      <c r="R42" s="7"/>
      <c r="S42" s="7"/>
      <c r="T42" s="7"/>
      <c r="U42" s="7"/>
      <c r="V42" s="7"/>
      <c r="W42" s="7"/>
      <c r="X42" s="7"/>
      <c r="Y42" s="7"/>
      <c r="Z42" s="7"/>
      <c r="AA42" s="7"/>
      <c r="AB42" s="7"/>
      <c r="AC42" s="7"/>
    </row>
    <row r="43" spans="1:29" ht="21.75" customHeight="1" x14ac:dyDescent="0.45">
      <c r="A43" s="49"/>
      <c r="B43" s="49"/>
      <c r="C43" s="49"/>
      <c r="D43" s="49"/>
      <c r="E43" s="49"/>
      <c r="F43" s="37" t="str">
        <f t="shared" si="1"/>
        <v/>
      </c>
      <c r="G43" s="7"/>
      <c r="H43" s="7"/>
      <c r="I43" s="7"/>
      <c r="J43" s="7"/>
      <c r="K43" s="7"/>
      <c r="L43" s="7"/>
      <c r="M43" s="7"/>
      <c r="N43" s="7"/>
      <c r="O43" s="7"/>
      <c r="P43" s="7"/>
      <c r="Q43" s="7"/>
      <c r="R43" s="7"/>
      <c r="S43" s="7"/>
      <c r="T43" s="7"/>
      <c r="U43" s="7"/>
      <c r="V43" s="7"/>
      <c r="W43" s="7"/>
      <c r="X43" s="7"/>
      <c r="Y43" s="7"/>
      <c r="Z43" s="7"/>
      <c r="AA43" s="7"/>
      <c r="AB43" s="7"/>
      <c r="AC43" s="7"/>
    </row>
    <row r="44" spans="1:29" ht="21.75" customHeight="1" x14ac:dyDescent="0.45">
      <c r="A44" s="49"/>
      <c r="B44" s="49"/>
      <c r="C44" s="49"/>
      <c r="D44" s="49"/>
      <c r="E44" s="49"/>
      <c r="F44" s="37" t="str">
        <f t="shared" si="1"/>
        <v/>
      </c>
      <c r="G44" s="7"/>
      <c r="H44" s="7"/>
      <c r="I44" s="7"/>
      <c r="J44" s="7"/>
      <c r="K44" s="7"/>
      <c r="L44" s="7"/>
      <c r="M44" s="7"/>
      <c r="N44" s="7"/>
      <c r="O44" s="7"/>
      <c r="P44" s="7"/>
      <c r="Q44" s="7"/>
      <c r="R44" s="7"/>
      <c r="S44" s="7"/>
      <c r="T44" s="7"/>
      <c r="U44" s="7"/>
      <c r="V44" s="7"/>
      <c r="W44" s="7"/>
      <c r="X44" s="7"/>
      <c r="Y44" s="7"/>
      <c r="Z44" s="7"/>
      <c r="AA44" s="7"/>
      <c r="AB44" s="7"/>
      <c r="AC44" s="7"/>
    </row>
    <row r="45" spans="1:29" ht="14.25" customHeight="1" x14ac:dyDescent="0.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1:29" ht="14.25" customHeight="1" x14ac:dyDescent="0.4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row>
    <row r="47" spans="1:29" ht="30" customHeight="1" x14ac:dyDescent="0.45">
      <c r="A47" s="93" t="s">
        <v>552</v>
      </c>
      <c r="B47" s="52"/>
      <c r="C47" s="52"/>
      <c r="D47" s="52"/>
      <c r="E47" s="52"/>
      <c r="F47" s="52"/>
      <c r="G47" s="7"/>
      <c r="H47" s="7"/>
      <c r="I47" s="7"/>
      <c r="J47" s="7"/>
      <c r="K47" s="7"/>
      <c r="L47" s="7"/>
      <c r="M47" s="7"/>
      <c r="N47" s="7"/>
      <c r="O47" s="7"/>
      <c r="P47" s="7"/>
      <c r="Q47" s="7"/>
      <c r="R47" s="7"/>
      <c r="S47" s="7"/>
      <c r="T47" s="7"/>
      <c r="U47" s="7"/>
      <c r="V47" s="7"/>
      <c r="W47" s="7"/>
      <c r="X47" s="7"/>
      <c r="Y47" s="7"/>
      <c r="Z47" s="7"/>
      <c r="AA47" s="7"/>
      <c r="AB47" s="7"/>
      <c r="AC47" s="7"/>
    </row>
    <row r="48" spans="1:29" ht="24" customHeight="1" x14ac:dyDescent="0.45">
      <c r="A48" s="95" t="s">
        <v>553</v>
      </c>
      <c r="B48" s="52"/>
      <c r="C48" s="52"/>
      <c r="D48" s="52"/>
      <c r="E48" s="52"/>
      <c r="F48" s="52"/>
      <c r="G48" s="7"/>
      <c r="H48" s="7"/>
      <c r="I48" s="7"/>
      <c r="J48" s="7"/>
      <c r="K48" s="7"/>
      <c r="L48" s="7"/>
      <c r="M48" s="7"/>
      <c r="N48" s="7"/>
      <c r="O48" s="7"/>
      <c r="P48" s="7"/>
      <c r="Q48" s="7"/>
      <c r="R48" s="7"/>
      <c r="S48" s="7"/>
      <c r="T48" s="7"/>
      <c r="U48" s="7"/>
      <c r="V48" s="7"/>
      <c r="W48" s="7"/>
      <c r="X48" s="7"/>
      <c r="Y48" s="7"/>
      <c r="Z48" s="7"/>
      <c r="AA48" s="7"/>
      <c r="AB48" s="7"/>
      <c r="AC48" s="7"/>
    </row>
    <row r="49" spans="1:29" ht="14.25" customHeight="1" x14ac:dyDescent="0.4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row>
    <row r="50" spans="1:29" ht="14.25" customHeight="1" x14ac:dyDescent="0.4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1:29" ht="14.25" customHeight="1" x14ac:dyDescent="0.4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row>
    <row r="52" spans="1:29" ht="14.25" customHeight="1" x14ac:dyDescent="0.4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row>
    <row r="53" spans="1:29" ht="14.25" customHeight="1" x14ac:dyDescent="0.4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row>
    <row r="54" spans="1:29" ht="14.25" customHeight="1" x14ac:dyDescent="0.4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row>
    <row r="55" spans="1:29" ht="14.25" customHeight="1" x14ac:dyDescent="0.4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row>
    <row r="56" spans="1:29" ht="14.25" customHeight="1" x14ac:dyDescent="0.4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row>
    <row r="57" spans="1:29" ht="14.25" customHeight="1" x14ac:dyDescent="0.4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row>
    <row r="58" spans="1:29" ht="14.25" customHeight="1" x14ac:dyDescent="0.4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row>
    <row r="59" spans="1:29" ht="14.25" customHeight="1" x14ac:dyDescent="0.4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row>
    <row r="60" spans="1:29" ht="14.25" customHeight="1" x14ac:dyDescent="0.4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row>
  </sheetData>
  <sheetProtection sheet="1" formatCells="0" formatColumns="0" formatRows="0"/>
  <mergeCells count="12">
    <mergeCell ref="A1:E1"/>
    <mergeCell ref="B3:E3"/>
    <mergeCell ref="A13:E13"/>
    <mergeCell ref="A31:E31"/>
    <mergeCell ref="A48:F48"/>
    <mergeCell ref="A14:D14"/>
    <mergeCell ref="A5:D5"/>
    <mergeCell ref="A4:E4"/>
    <mergeCell ref="A47:F47"/>
    <mergeCell ref="A2:E2"/>
    <mergeCell ref="A15:E15"/>
    <mergeCell ref="A30:D30"/>
  </mergeCells>
  <conditionalFormatting sqref="A33:E44">
    <cfRule type="expression" dxfId="13" priority="4">
      <formula>$A33&lt;&gt;""</formula>
    </cfRule>
  </conditionalFormatting>
  <conditionalFormatting sqref="B3:D3">
    <cfRule type="dataBar" priority="2">
      <dataBar>
        <cfvo type="num" val="0"/>
        <cfvo type="num" val="1"/>
        <color rgb="FF27AE60"/>
      </dataBar>
    </cfRule>
  </conditionalFormatting>
  <conditionalFormatting sqref="B17:D28">
    <cfRule type="expression" dxfId="12" priority="3">
      <formula>$B17&lt;&gt;""</formula>
    </cfRule>
  </conditionalFormatting>
  <conditionalFormatting sqref="E7:E12">
    <cfRule type="cellIs" dxfId="11" priority="5" operator="equal">
      <formula>"Fait"</formula>
    </cfRule>
    <cfRule type="cellIs" dxfId="10" priority="6" operator="equal">
      <formula>"En cours"</formula>
    </cfRule>
  </conditionalFormatting>
  <dataValidations count="1">
    <dataValidation type="list" allowBlank="1" showInputMessage="1" promptTitle="Liste" prompt="Choisissez une valeur dans la liste déroulante." sqref="E7:E12" xr:uid="{00000000-0002-0000-0600-000000000000}">
      <formula1>"À faire,En cours,Fait"</formula1>
      <formula2>0</formula2>
    </dataValidation>
  </dataValidations>
  <hyperlinks>
    <hyperlink ref="A48" r:id="rId1" xr:uid="{00000000-0004-0000-0600-000000000000}"/>
  </hyperlinks>
  <printOptions horizontalCentered="1"/>
  <pageMargins left="0.5" right="0.5" top="0.6" bottom="0.6" header="0.25" footer="0.25"/>
  <pageSetup paperSize="9" scale="60" fitToHeight="0" orientation="portrait" horizontalDpi="300" verticalDpi="300" r:id="rId2"/>
  <headerFooter>
    <oddFooter>&amp;L&amp;8 &amp;K8A8A85IRREMPLAÇABLE · le cockpit&amp;R&amp;8 &amp;K8A8A85inovapolis.fr/le-livre   ·   page &amp;P / &amp;N</oddFooter>
  </headerFooter>
  <rowBreaks count="1" manualBreakCount="1">
    <brk id="13"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7AE60"/>
    <pageSetUpPr fitToPage="1"/>
  </sheetPr>
  <dimension ref="A1:AA69"/>
  <sheetViews>
    <sheetView showGridLines="0" view="pageBreakPreview" zoomScale="160" zoomScaleNormal="100" zoomScaleSheetLayoutView="160" workbookViewId="0">
      <pane ySplit="2" topLeftCell="A3" activePane="bottomLeft" state="frozen"/>
      <selection pane="bottomLeft" activeCell="A16" sqref="A16:D16"/>
    </sheetView>
  </sheetViews>
  <sheetFormatPr baseColWidth="10" defaultColWidth="8.6640625" defaultRowHeight="14.25" x14ac:dyDescent="0.45"/>
  <cols>
    <col min="1" max="1" width="62" customWidth="1"/>
    <col min="2" max="3" width="15" customWidth="1"/>
    <col min="4" max="4" width="26" customWidth="1"/>
    <col min="5" max="5" width="10" customWidth="1"/>
    <col min="6" max="23" width="13" hidden="1" customWidth="1"/>
    <col min="24" max="24" width="8" hidden="1" customWidth="1"/>
    <col min="25" max="27" width="13" hidden="1" customWidth="1"/>
  </cols>
  <sheetData>
    <row r="1" spans="1:25" ht="34.049999999999997" customHeight="1" x14ac:dyDescent="0.45">
      <c r="A1" s="78" t="s">
        <v>554</v>
      </c>
      <c r="B1" s="79"/>
      <c r="C1" s="79"/>
      <c r="D1" s="79"/>
      <c r="E1" s="79"/>
    </row>
    <row r="2" spans="1:25" ht="36" customHeight="1" x14ac:dyDescent="0.45">
      <c r="A2" s="83" t="s">
        <v>555</v>
      </c>
      <c r="B2" s="84"/>
      <c r="C2" s="84"/>
      <c r="D2" s="84"/>
      <c r="E2" s="84"/>
    </row>
    <row r="3" spans="1:25" ht="24" customHeight="1" x14ac:dyDescent="0.45">
      <c r="A3" s="85" t="s">
        <v>556</v>
      </c>
      <c r="B3" s="63"/>
      <c r="C3" s="63"/>
      <c r="D3" s="63"/>
      <c r="E3" s="63"/>
    </row>
    <row r="4" spans="1:25" ht="25.5" customHeight="1" x14ac:dyDescent="0.45">
      <c r="A4" s="56" t="s">
        <v>557</v>
      </c>
      <c r="B4" s="57"/>
      <c r="C4" s="57"/>
      <c r="D4" s="57"/>
      <c r="E4" s="21"/>
    </row>
    <row r="5" spans="1:25" ht="18" customHeight="1" x14ac:dyDescent="0.45">
      <c r="A5" s="96" t="s">
        <v>558</v>
      </c>
      <c r="B5" s="52"/>
      <c r="C5" s="52"/>
      <c r="D5" s="52"/>
      <c r="E5" s="52"/>
    </row>
    <row r="6" spans="1:25" ht="21.75" customHeight="1" x14ac:dyDescent="0.45">
      <c r="A6" s="117" t="s">
        <v>559</v>
      </c>
      <c r="B6" s="118" t="s">
        <v>560</v>
      </c>
      <c r="C6" s="118" t="s">
        <v>561</v>
      </c>
      <c r="D6" s="118" t="s">
        <v>562</v>
      </c>
      <c r="E6" s="25"/>
    </row>
    <row r="7" spans="1:25" ht="21.75" customHeight="1" x14ac:dyDescent="0.45">
      <c r="A7" s="108" t="s">
        <v>563</v>
      </c>
      <c r="B7" s="50"/>
      <c r="C7" s="50"/>
      <c r="D7" s="115" t="str">
        <f t="shared" ref="D7:D14" si="0">IF(OR(B7="",C7=""),"",IF(C7-B7&gt;0,"+"&amp;C7-B7&amp;" — ça a bougé",IF(C7=B7,"stable","en recul : à regarder de près")))</f>
        <v/>
      </c>
      <c r="E7" s="24" t="str">
        <f t="shared" ref="E7:E14" si="1">IF(AND(B7&lt;&gt;"",C7&lt;&gt;""),"✔","")</f>
        <v/>
      </c>
      <c r="X7">
        <f t="shared" ref="X7:Y14" si="2">IFERROR(B7*1,0)</f>
        <v>0</v>
      </c>
      <c r="Y7">
        <f t="shared" si="2"/>
        <v>0</v>
      </c>
    </row>
    <row r="8" spans="1:25" ht="21.75" customHeight="1" x14ac:dyDescent="0.45">
      <c r="A8" s="112" t="s">
        <v>564</v>
      </c>
      <c r="B8" s="50"/>
      <c r="C8" s="50"/>
      <c r="D8" s="116" t="str">
        <f t="shared" si="0"/>
        <v/>
      </c>
      <c r="E8" s="24" t="str">
        <f t="shared" si="1"/>
        <v/>
      </c>
      <c r="X8">
        <f t="shared" si="2"/>
        <v>0</v>
      </c>
      <c r="Y8">
        <f t="shared" si="2"/>
        <v>0</v>
      </c>
    </row>
    <row r="9" spans="1:25" ht="21.75" customHeight="1" x14ac:dyDescent="0.45">
      <c r="A9" s="112" t="s">
        <v>565</v>
      </c>
      <c r="B9" s="50"/>
      <c r="C9" s="50"/>
      <c r="D9" s="116" t="str">
        <f t="shared" si="0"/>
        <v/>
      </c>
      <c r="E9" s="24" t="str">
        <f t="shared" si="1"/>
        <v/>
      </c>
      <c r="X9">
        <f t="shared" si="2"/>
        <v>0</v>
      </c>
      <c r="Y9">
        <f t="shared" si="2"/>
        <v>0</v>
      </c>
    </row>
    <row r="10" spans="1:25" ht="21.75" customHeight="1" x14ac:dyDescent="0.45">
      <c r="A10" s="112" t="s">
        <v>566</v>
      </c>
      <c r="B10" s="50"/>
      <c r="C10" s="50"/>
      <c r="D10" s="116" t="str">
        <f t="shared" si="0"/>
        <v/>
      </c>
      <c r="E10" s="24" t="str">
        <f t="shared" si="1"/>
        <v/>
      </c>
      <c r="X10">
        <f t="shared" si="2"/>
        <v>0</v>
      </c>
      <c r="Y10">
        <f t="shared" si="2"/>
        <v>0</v>
      </c>
    </row>
    <row r="11" spans="1:25" ht="21.75" customHeight="1" x14ac:dyDescent="0.45">
      <c r="A11" s="112" t="s">
        <v>567</v>
      </c>
      <c r="B11" s="50"/>
      <c r="C11" s="50"/>
      <c r="D11" s="116" t="str">
        <f t="shared" si="0"/>
        <v/>
      </c>
      <c r="E11" s="24" t="str">
        <f t="shared" si="1"/>
        <v/>
      </c>
      <c r="X11">
        <f t="shared" si="2"/>
        <v>0</v>
      </c>
      <c r="Y11">
        <f t="shared" si="2"/>
        <v>0</v>
      </c>
    </row>
    <row r="12" spans="1:25" ht="21.75" customHeight="1" x14ac:dyDescent="0.45">
      <c r="A12" s="112" t="s">
        <v>568</v>
      </c>
      <c r="B12" s="50"/>
      <c r="C12" s="50"/>
      <c r="D12" s="116" t="str">
        <f t="shared" si="0"/>
        <v/>
      </c>
      <c r="E12" s="24" t="str">
        <f t="shared" si="1"/>
        <v/>
      </c>
      <c r="X12">
        <f t="shared" si="2"/>
        <v>0</v>
      </c>
      <c r="Y12">
        <f t="shared" si="2"/>
        <v>0</v>
      </c>
    </row>
    <row r="13" spans="1:25" ht="21.75" customHeight="1" x14ac:dyDescent="0.45">
      <c r="A13" s="112" t="s">
        <v>569</v>
      </c>
      <c r="B13" s="50"/>
      <c r="C13" s="50"/>
      <c r="D13" s="116" t="str">
        <f t="shared" si="0"/>
        <v/>
      </c>
      <c r="E13" s="24" t="str">
        <f t="shared" si="1"/>
        <v/>
      </c>
      <c r="X13">
        <f t="shared" si="2"/>
        <v>0</v>
      </c>
      <c r="Y13">
        <f t="shared" si="2"/>
        <v>0</v>
      </c>
    </row>
    <row r="14" spans="1:25" ht="21.75" customHeight="1" x14ac:dyDescent="0.45">
      <c r="A14" s="112" t="s">
        <v>570</v>
      </c>
      <c r="B14" s="50"/>
      <c r="C14" s="50"/>
      <c r="D14" s="116" t="str">
        <f t="shared" si="0"/>
        <v/>
      </c>
      <c r="E14" s="24" t="str">
        <f t="shared" si="1"/>
        <v/>
      </c>
      <c r="X14">
        <f t="shared" si="2"/>
        <v>0</v>
      </c>
      <c r="Y14">
        <f t="shared" si="2"/>
        <v>0</v>
      </c>
    </row>
    <row r="15" spans="1:25" ht="15" customHeight="1" x14ac:dyDescent="0.45">
      <c r="A15" s="7"/>
      <c r="B15" s="7"/>
      <c r="C15" s="7"/>
      <c r="D15" s="7"/>
      <c r="E15" s="7"/>
    </row>
    <row r="16" spans="1:25" ht="18" customHeight="1" thickBot="1" x14ac:dyDescent="0.5">
      <c r="A16" s="119" t="s">
        <v>571</v>
      </c>
      <c r="B16" s="120"/>
      <c r="C16" s="120"/>
      <c r="D16" s="120"/>
      <c r="E16" s="7"/>
    </row>
    <row r="17" spans="1:17" ht="21.75" customHeight="1" thickBot="1" x14ac:dyDescent="0.5">
      <c r="A17" s="23" t="s">
        <v>572</v>
      </c>
      <c r="B17" s="121" t="str">
        <f>IF(COUNTA(B7:B14)=0,"—",SUM(X7:X14)&amp;" / 24")</f>
        <v>—</v>
      </c>
      <c r="C17" s="114" t="str">
        <f>IF(COUNTA(C7:C14)=0,"—",SUM(Y7:Y14)&amp;" / 24")</f>
        <v>—</v>
      </c>
      <c r="D17" s="23" t="str">
        <f>IF(OR(COUNTA(B7:B14)=0,COUNTA(C7:C14)=0),"","Écart : "&amp;IF(SUM(Y7:Y14)-SUM(X7:X14)&gt;0,"+","")&amp;(SUM(Y7:Y14)-SUM(X7:X14))&amp;" points")</f>
        <v/>
      </c>
      <c r="E17" s="7"/>
    </row>
    <row r="18" spans="1:17" ht="30" customHeight="1" x14ac:dyDescent="0.45">
      <c r="A18" s="96" t="str">
        <f>IF(COUNTA(B7:B14)=0,"Commencez par la colonne « au départ » : huit chiffres, deux minutes.",IF(SUM(X7:X14)&lt;=8,"Entre 0 et 8 — rien sur votre valeur, tout sur votre visibilité : on ne protège pas ce qu’on ne voit pas. Faites les chapitres 4, 5 et 6, une soirée suffit.",IF(SUM(X7:X14)&lt;=16,"Entre 9 et 16 — vous voyez, mais vous ne bougez pas encore. Votre terrain de jeu : les chapitres 8, 9 et 10.","Au-dessus de 16 — vos fondations tiennent. Visez les chapitres 11, 14 et 15 : piloter, se réapprendre, prendre l’antériorité.")))</f>
        <v>Commencez par la colonne « au départ » : huit chiffres, deux minutes.</v>
      </c>
      <c r="B18" s="52"/>
      <c r="C18" s="52"/>
      <c r="D18" s="52"/>
      <c r="E18" s="52"/>
    </row>
    <row r="19" spans="1:17" ht="27.75" customHeight="1" x14ac:dyDescent="0.45">
      <c r="A19" s="96" t="s">
        <v>573</v>
      </c>
      <c r="B19" s="52"/>
      <c r="C19" s="52"/>
      <c r="D19" s="52"/>
      <c r="E19" s="52"/>
    </row>
    <row r="20" spans="1:17" ht="15" customHeight="1" x14ac:dyDescent="0.45">
      <c r="A20" s="7"/>
      <c r="B20" s="7"/>
      <c r="C20" s="7"/>
      <c r="D20" s="7"/>
      <c r="E20" s="7"/>
    </row>
    <row r="21" spans="1:17" ht="25.5" customHeight="1" x14ac:dyDescent="0.45">
      <c r="A21" s="56" t="s">
        <v>574</v>
      </c>
      <c r="B21" s="57"/>
      <c r="C21" s="57"/>
      <c r="D21" s="57"/>
      <c r="E21" s="21"/>
    </row>
    <row r="22" spans="1:17" ht="18" customHeight="1" x14ac:dyDescent="0.45">
      <c r="A22" s="96" t="s">
        <v>575</v>
      </c>
      <c r="B22" s="52"/>
      <c r="C22" s="52"/>
      <c r="D22" s="52"/>
      <c r="E22" s="52"/>
    </row>
    <row r="23" spans="1:17" ht="24" customHeight="1" x14ac:dyDescent="0.45">
      <c r="A23" s="23" t="s">
        <v>576</v>
      </c>
      <c r="B23" s="74" t="s">
        <v>577</v>
      </c>
      <c r="C23" s="75"/>
      <c r="D23" s="75"/>
      <c r="E23" s="24" t="str">
        <f>IF(AND(B23&lt;&gt;"",B23&lt;&gt;Q23),"✔","")</f>
        <v/>
      </c>
      <c r="Q23" t="s">
        <v>577</v>
      </c>
    </row>
    <row r="24" spans="1:17" ht="24" customHeight="1" x14ac:dyDescent="0.45">
      <c r="A24" s="23" t="s">
        <v>578</v>
      </c>
      <c r="B24" s="74" t="s">
        <v>579</v>
      </c>
      <c r="C24" s="75"/>
      <c r="D24" s="75"/>
      <c r="E24" s="24" t="str">
        <f>IF(AND(B24&lt;&gt;"",B24&lt;&gt;Q24),"✔","")</f>
        <v/>
      </c>
      <c r="Q24" t="s">
        <v>579</v>
      </c>
    </row>
    <row r="25" spans="1:17" ht="24" customHeight="1" x14ac:dyDescent="0.45">
      <c r="A25" s="23" t="s">
        <v>580</v>
      </c>
      <c r="B25" s="74" t="s">
        <v>581</v>
      </c>
      <c r="C25" s="75"/>
      <c r="D25" s="75"/>
      <c r="E25" s="24" t="str">
        <f>IF(AND(B25&lt;&gt;"",B25&lt;&gt;Q25),"✔","")</f>
        <v/>
      </c>
      <c r="Q25" t="s">
        <v>581</v>
      </c>
    </row>
    <row r="26" spans="1:17" ht="19.5" customHeight="1" x14ac:dyDescent="0.45">
      <c r="A26" s="96" t="s">
        <v>582</v>
      </c>
      <c r="B26" s="52"/>
      <c r="C26" s="52"/>
      <c r="D26" s="52"/>
      <c r="E26" s="52"/>
    </row>
    <row r="27" spans="1:17" ht="15" customHeight="1" x14ac:dyDescent="0.45">
      <c r="A27" s="7"/>
      <c r="B27" s="7"/>
      <c r="C27" s="7"/>
      <c r="D27" s="7"/>
      <c r="E27" s="7"/>
    </row>
    <row r="28" spans="1:17" ht="24" customHeight="1" x14ac:dyDescent="0.45">
      <c r="A28" s="95" t="s">
        <v>583</v>
      </c>
      <c r="B28" s="52"/>
      <c r="C28" s="52"/>
      <c r="D28" s="52"/>
      <c r="E28" s="52"/>
    </row>
    <row r="29" spans="1:17" ht="15" customHeight="1" x14ac:dyDescent="0.45">
      <c r="A29" s="7"/>
      <c r="B29" s="7"/>
      <c r="C29" s="7"/>
      <c r="D29" s="7"/>
      <c r="E29" s="7"/>
    </row>
    <row r="30" spans="1:17" ht="15" customHeight="1" x14ac:dyDescent="0.45">
      <c r="A30" s="7"/>
      <c r="B30" s="7"/>
      <c r="C30" s="7"/>
      <c r="D30" s="7"/>
      <c r="E30" s="7"/>
    </row>
    <row r="31" spans="1:17" ht="15" customHeight="1" x14ac:dyDescent="0.45">
      <c r="A31" s="7"/>
      <c r="B31" s="7"/>
      <c r="C31" s="7"/>
      <c r="D31" s="7"/>
      <c r="E31" s="7"/>
    </row>
    <row r="32" spans="1:17" ht="15" customHeight="1" x14ac:dyDescent="0.45">
      <c r="A32" s="7"/>
      <c r="B32" s="7"/>
      <c r="C32" s="7"/>
      <c r="D32" s="7"/>
      <c r="E32" s="7"/>
    </row>
    <row r="33" spans="1:5" ht="15" customHeight="1" x14ac:dyDescent="0.45">
      <c r="A33" s="7"/>
      <c r="B33" s="7"/>
      <c r="C33" s="7"/>
      <c r="D33" s="7"/>
      <c r="E33" s="7"/>
    </row>
    <row r="34" spans="1:5" ht="15" customHeight="1" x14ac:dyDescent="0.45">
      <c r="A34" s="7"/>
      <c r="B34" s="7"/>
      <c r="C34" s="7"/>
      <c r="D34" s="7"/>
      <c r="E34" s="7"/>
    </row>
    <row r="35" spans="1:5" ht="15" customHeight="1" x14ac:dyDescent="0.45">
      <c r="A35" s="7"/>
      <c r="B35" s="7"/>
      <c r="C35" s="7"/>
      <c r="D35" s="7"/>
      <c r="E35" s="7"/>
    </row>
    <row r="36" spans="1:5" ht="15" customHeight="1" x14ac:dyDescent="0.45">
      <c r="A36" s="7"/>
      <c r="B36" s="7"/>
      <c r="C36" s="7"/>
      <c r="D36" s="7"/>
      <c r="E36" s="7"/>
    </row>
    <row r="37" spans="1:5" ht="15" customHeight="1" x14ac:dyDescent="0.45">
      <c r="A37" s="7"/>
      <c r="B37" s="7"/>
      <c r="C37" s="7"/>
      <c r="D37" s="7"/>
      <c r="E37" s="7"/>
    </row>
    <row r="38" spans="1:5" ht="15" customHeight="1" x14ac:dyDescent="0.45">
      <c r="A38" s="7"/>
      <c r="B38" s="7"/>
      <c r="C38" s="7"/>
      <c r="D38" s="7"/>
      <c r="E38" s="7"/>
    </row>
    <row r="39" spans="1:5" ht="15" customHeight="1" x14ac:dyDescent="0.45">
      <c r="A39" s="7"/>
      <c r="B39" s="7"/>
      <c r="C39" s="7"/>
      <c r="D39" s="7"/>
      <c r="E39" s="7"/>
    </row>
    <row r="40" spans="1:5" ht="15" customHeight="1" x14ac:dyDescent="0.45">
      <c r="A40" s="7"/>
      <c r="B40" s="7"/>
      <c r="C40" s="7"/>
      <c r="D40" s="7"/>
      <c r="E40" s="7"/>
    </row>
    <row r="41" spans="1:5" ht="15" customHeight="1" x14ac:dyDescent="0.45">
      <c r="A41" s="7"/>
      <c r="B41" s="7"/>
      <c r="C41" s="7"/>
      <c r="D41" s="7"/>
      <c r="E41" s="7"/>
    </row>
    <row r="42" spans="1:5" ht="15" customHeight="1" x14ac:dyDescent="0.45">
      <c r="A42" s="7"/>
      <c r="B42" s="7"/>
      <c r="C42" s="7"/>
      <c r="D42" s="7"/>
      <c r="E42" s="7"/>
    </row>
    <row r="43" spans="1:5" ht="15" customHeight="1" x14ac:dyDescent="0.45">
      <c r="A43" s="7"/>
      <c r="B43" s="7"/>
      <c r="C43" s="7"/>
      <c r="D43" s="7"/>
      <c r="E43" s="7"/>
    </row>
    <row r="44" spans="1:5" ht="15" customHeight="1" x14ac:dyDescent="0.45">
      <c r="A44" s="7"/>
      <c r="B44" s="7"/>
      <c r="C44" s="7"/>
      <c r="D44" s="7"/>
      <c r="E44" s="7"/>
    </row>
    <row r="45" spans="1:5" ht="15" customHeight="1" x14ac:dyDescent="0.45">
      <c r="A45" s="7"/>
      <c r="B45" s="7"/>
      <c r="C45" s="7"/>
      <c r="D45" s="7"/>
      <c r="E45" s="7"/>
    </row>
    <row r="46" spans="1:5" ht="15" customHeight="1" x14ac:dyDescent="0.45">
      <c r="A46" s="7"/>
      <c r="B46" s="7"/>
      <c r="C46" s="7"/>
      <c r="D46" s="7"/>
      <c r="E46" s="7"/>
    </row>
    <row r="47" spans="1:5" ht="15" customHeight="1" x14ac:dyDescent="0.45">
      <c r="A47" s="7"/>
      <c r="B47" s="7"/>
      <c r="C47" s="7"/>
      <c r="D47" s="7"/>
      <c r="E47" s="7"/>
    </row>
    <row r="48" spans="1:5" ht="15" customHeight="1" x14ac:dyDescent="0.45">
      <c r="A48" s="7"/>
      <c r="B48" s="7"/>
      <c r="C48" s="7"/>
      <c r="D48" s="7"/>
      <c r="E48" s="7"/>
    </row>
    <row r="49" spans="1:5" ht="15" customHeight="1" x14ac:dyDescent="0.45">
      <c r="A49" s="7"/>
      <c r="B49" s="7"/>
      <c r="C49" s="7"/>
      <c r="D49" s="7"/>
      <c r="E49" s="7"/>
    </row>
    <row r="50" spans="1:5" ht="15" customHeight="1" x14ac:dyDescent="0.45">
      <c r="A50" s="7"/>
      <c r="B50" s="7"/>
      <c r="C50" s="7"/>
      <c r="D50" s="7"/>
      <c r="E50" s="7"/>
    </row>
    <row r="51" spans="1:5" ht="15" customHeight="1" x14ac:dyDescent="0.45">
      <c r="A51" s="7"/>
      <c r="B51" s="7"/>
      <c r="C51" s="7"/>
      <c r="D51" s="7"/>
      <c r="E51" s="7"/>
    </row>
    <row r="52" spans="1:5" ht="15" customHeight="1" x14ac:dyDescent="0.45">
      <c r="A52" s="7"/>
      <c r="B52" s="7"/>
      <c r="C52" s="7"/>
      <c r="D52" s="7"/>
      <c r="E52" s="7"/>
    </row>
    <row r="53" spans="1:5" ht="15" customHeight="1" x14ac:dyDescent="0.45">
      <c r="A53" s="7"/>
      <c r="B53" s="7"/>
      <c r="C53" s="7"/>
      <c r="D53" s="7"/>
      <c r="E53" s="7"/>
    </row>
    <row r="54" spans="1:5" ht="15" customHeight="1" x14ac:dyDescent="0.45">
      <c r="A54" s="7"/>
      <c r="B54" s="7"/>
      <c r="C54" s="7"/>
      <c r="D54" s="7"/>
      <c r="E54" s="7"/>
    </row>
    <row r="55" spans="1:5" ht="15" customHeight="1" x14ac:dyDescent="0.45">
      <c r="A55" s="7"/>
      <c r="B55" s="7"/>
      <c r="C55" s="7"/>
      <c r="D55" s="7"/>
      <c r="E55" s="7"/>
    </row>
    <row r="56" spans="1:5" ht="15" customHeight="1" x14ac:dyDescent="0.45">
      <c r="A56" s="7"/>
      <c r="B56" s="7"/>
      <c r="C56" s="7"/>
      <c r="D56" s="7"/>
      <c r="E56" s="7"/>
    </row>
    <row r="57" spans="1:5" ht="15" customHeight="1" x14ac:dyDescent="0.45">
      <c r="A57" s="7"/>
      <c r="B57" s="7"/>
      <c r="C57" s="7"/>
      <c r="D57" s="7"/>
      <c r="E57" s="7"/>
    </row>
    <row r="58" spans="1:5" ht="15" customHeight="1" x14ac:dyDescent="0.45">
      <c r="A58" s="7"/>
      <c r="B58" s="7"/>
      <c r="C58" s="7"/>
      <c r="D58" s="7"/>
      <c r="E58" s="7"/>
    </row>
    <row r="59" spans="1:5" ht="15" customHeight="1" x14ac:dyDescent="0.45">
      <c r="A59" s="7"/>
      <c r="B59" s="7"/>
      <c r="C59" s="7"/>
      <c r="D59" s="7"/>
      <c r="E59" s="7"/>
    </row>
    <row r="60" spans="1:5" ht="15" customHeight="1" x14ac:dyDescent="0.45">
      <c r="A60" s="7"/>
      <c r="B60" s="7"/>
      <c r="C60" s="7"/>
      <c r="D60" s="7"/>
      <c r="E60" s="7"/>
    </row>
    <row r="61" spans="1:5" ht="15" customHeight="1" x14ac:dyDescent="0.45">
      <c r="A61" s="7"/>
      <c r="B61" s="7"/>
      <c r="C61" s="7"/>
      <c r="D61" s="7"/>
      <c r="E61" s="7"/>
    </row>
    <row r="62" spans="1:5" ht="15" customHeight="1" x14ac:dyDescent="0.45">
      <c r="A62" s="7"/>
      <c r="B62" s="7"/>
      <c r="C62" s="7"/>
      <c r="D62" s="7"/>
      <c r="E62" s="7"/>
    </row>
    <row r="63" spans="1:5" ht="15" customHeight="1" x14ac:dyDescent="0.45">
      <c r="A63" s="7"/>
      <c r="B63" s="7"/>
      <c r="C63" s="7"/>
      <c r="D63" s="7"/>
      <c r="E63" s="7"/>
    </row>
    <row r="64" spans="1:5" ht="15" customHeight="1" x14ac:dyDescent="0.45">
      <c r="A64" s="7"/>
      <c r="B64" s="7"/>
      <c r="C64" s="7"/>
      <c r="D64" s="7"/>
      <c r="E64" s="7"/>
    </row>
    <row r="65" spans="1:5" ht="15" customHeight="1" x14ac:dyDescent="0.45">
      <c r="A65" s="7"/>
      <c r="B65" s="7"/>
      <c r="C65" s="7"/>
      <c r="D65" s="7"/>
      <c r="E65" s="7"/>
    </row>
    <row r="66" spans="1:5" ht="15" customHeight="1" x14ac:dyDescent="0.45">
      <c r="A66" s="7"/>
      <c r="B66" s="7"/>
      <c r="C66" s="7"/>
      <c r="D66" s="7"/>
      <c r="E66" s="7"/>
    </row>
    <row r="67" spans="1:5" ht="15" customHeight="1" x14ac:dyDescent="0.45">
      <c r="A67" s="7"/>
      <c r="B67" s="7"/>
      <c r="C67" s="7"/>
      <c r="D67" s="7"/>
      <c r="E67" s="7"/>
    </row>
    <row r="68" spans="1:5" ht="15" customHeight="1" x14ac:dyDescent="0.45">
      <c r="A68" s="7"/>
      <c r="B68" s="7"/>
      <c r="C68" s="7"/>
      <c r="D68" s="7"/>
      <c r="E68" s="7"/>
    </row>
    <row r="69" spans="1:5" ht="15" customHeight="1" x14ac:dyDescent="0.45">
      <c r="A69" s="7"/>
      <c r="B69" s="7"/>
      <c r="C69" s="7"/>
      <c r="D69" s="7"/>
      <c r="E69" s="7"/>
    </row>
  </sheetData>
  <sheetProtection sheet="1" formatCells="0" formatColumns="0" formatRows="0"/>
  <mergeCells count="15">
    <mergeCell ref="A28:E28"/>
    <mergeCell ref="A21:D21"/>
    <mergeCell ref="A19:E19"/>
    <mergeCell ref="A1:E1"/>
    <mergeCell ref="A5:E5"/>
    <mergeCell ref="A16:D16"/>
    <mergeCell ref="B25:D25"/>
    <mergeCell ref="A18:E18"/>
    <mergeCell ref="B24:D24"/>
    <mergeCell ref="A3:E3"/>
    <mergeCell ref="A26:E26"/>
    <mergeCell ref="A22:E22"/>
    <mergeCell ref="A2:E2"/>
    <mergeCell ref="B23:D23"/>
    <mergeCell ref="A4:D4"/>
  </mergeCells>
  <conditionalFormatting sqref="B7:C14">
    <cfRule type="expression" dxfId="9" priority="2">
      <formula>B7&lt;&gt;""</formula>
    </cfRule>
  </conditionalFormatting>
  <conditionalFormatting sqref="B23:E25">
    <cfRule type="expression" dxfId="8" priority="10">
      <formula>AND($B23&lt;&gt;"",$B23=$Q23)</formula>
    </cfRule>
    <cfRule type="expression" dxfId="7" priority="11">
      <formula>AND($B23&lt;&gt;"",$B23&lt;&gt;$Q23)</formula>
    </cfRule>
  </conditionalFormatting>
  <dataValidations count="1">
    <dataValidation type="list" allowBlank="1" showInputMessage="1" promptTitle="Note" prompt="0 pas du tout · 1 un peu · 2 en partie · 3 tout à fait" sqref="B7:C14" xr:uid="{00000000-0002-0000-0700-000000000000}">
      <formula1>"0,1,2,3"</formula1>
      <formula2>0</formula2>
    </dataValidation>
  </dataValidations>
  <hyperlinks>
    <hyperlink ref="A28" r:id="rId1" xr:uid="{00000000-0004-0000-0700-000000000000}"/>
  </hyperlinks>
  <pageMargins left="0.5" right="0.5" top="0.6" bottom="0.6" header="0.25" footer="0.25"/>
  <pageSetup paperSize="9" scale="72" fitToHeight="0" orientation="portrait" horizontalDpi="300" verticalDpi="300" r:id="rId2"/>
  <headerFooter>
    <oddFooter>&amp;L&amp;8 &amp;K8A8A85IRREMPLAÇABLE · le cockpit&amp;R&amp;8 &amp;K8A8A85inovapolis.fr/le-livre   ·   page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A8A85"/>
    <pageSetUpPr fitToPage="1"/>
  </sheetPr>
  <dimension ref="A1:Q79"/>
  <sheetViews>
    <sheetView showGridLines="0" view="pageBreakPreview" zoomScale="160" zoomScaleNormal="100" zoomScaleSheetLayoutView="160" workbookViewId="0">
      <selection activeCell="A69" sqref="A69"/>
    </sheetView>
  </sheetViews>
  <sheetFormatPr baseColWidth="10" defaultColWidth="8.6640625" defaultRowHeight="14.25" x14ac:dyDescent="0.45"/>
  <cols>
    <col min="1" max="1" width="42" customWidth="1"/>
    <col min="2" max="2" width="38" customWidth="1"/>
    <col min="3" max="3" width="24" customWidth="1"/>
    <col min="4" max="4" width="16" customWidth="1"/>
    <col min="5" max="5" width="8" customWidth="1"/>
    <col min="6" max="7" width="13" hidden="1" customWidth="1"/>
    <col min="17" max="17" width="13" hidden="1" customWidth="1"/>
  </cols>
  <sheetData>
    <row r="1" spans="1:5" ht="34.049999999999997" customHeight="1" x14ac:dyDescent="0.45">
      <c r="A1" s="78" t="s">
        <v>584</v>
      </c>
      <c r="B1" s="79"/>
      <c r="C1" s="79"/>
      <c r="D1" s="79"/>
      <c r="E1" s="79"/>
    </row>
    <row r="2" spans="1:5" ht="30" customHeight="1" x14ac:dyDescent="0.45">
      <c r="A2" s="83" t="s">
        <v>585</v>
      </c>
      <c r="B2" s="84"/>
      <c r="C2" s="84"/>
      <c r="D2" s="84"/>
      <c r="E2" s="84"/>
    </row>
    <row r="3" spans="1:5" ht="24" customHeight="1" x14ac:dyDescent="0.45">
      <c r="A3" s="85" t="s">
        <v>586</v>
      </c>
      <c r="B3" s="63"/>
      <c r="C3" s="63"/>
      <c r="D3" s="63"/>
      <c r="E3" s="63"/>
    </row>
    <row r="4" spans="1:5" ht="15" customHeight="1" x14ac:dyDescent="0.45">
      <c r="A4" s="7"/>
      <c r="B4" s="7"/>
      <c r="C4" s="7"/>
      <c r="D4" s="7"/>
      <c r="E4" s="7"/>
    </row>
    <row r="5" spans="1:5" ht="25.5" customHeight="1" x14ac:dyDescent="0.45">
      <c r="A5" s="56" t="s">
        <v>587</v>
      </c>
      <c r="B5" s="57"/>
      <c r="C5" s="57"/>
      <c r="D5" s="57"/>
      <c r="E5" s="21"/>
    </row>
    <row r="6" spans="1:5" ht="18" customHeight="1" x14ac:dyDescent="0.45">
      <c r="A6" s="53" t="s">
        <v>588</v>
      </c>
      <c r="B6" s="52"/>
      <c r="C6" s="52"/>
      <c r="D6" s="52"/>
      <c r="E6" s="52"/>
    </row>
    <row r="7" spans="1:5" ht="21.75" customHeight="1" x14ac:dyDescent="0.45">
      <c r="A7" s="25" t="s">
        <v>589</v>
      </c>
      <c r="B7" s="97" t="s">
        <v>590</v>
      </c>
      <c r="C7" s="67"/>
      <c r="D7" s="67"/>
      <c r="E7" s="25"/>
    </row>
    <row r="8" spans="1:5" ht="18" customHeight="1" x14ac:dyDescent="0.45">
      <c r="A8" s="130" t="s">
        <v>591</v>
      </c>
      <c r="B8" s="131"/>
      <c r="C8" s="131"/>
      <c r="D8" s="131"/>
      <c r="E8" s="131"/>
    </row>
    <row r="9" spans="1:5" ht="36" customHeight="1" x14ac:dyDescent="0.45">
      <c r="A9" s="128" t="s">
        <v>592</v>
      </c>
      <c r="B9" s="74"/>
      <c r="C9" s="75"/>
      <c r="D9" s="75"/>
      <c r="E9" s="24" t="str">
        <f>IF(B9&lt;&gt;"","✔","")</f>
        <v/>
      </c>
    </row>
    <row r="10" spans="1:5" ht="36" customHeight="1" x14ac:dyDescent="0.45">
      <c r="A10" s="129" t="s">
        <v>593</v>
      </c>
      <c r="B10" s="74"/>
      <c r="C10" s="75"/>
      <c r="D10" s="75"/>
      <c r="E10" s="24" t="str">
        <f>IF(B10&lt;&gt;"","✔","")</f>
        <v/>
      </c>
    </row>
    <row r="11" spans="1:5" ht="24" customHeight="1" x14ac:dyDescent="0.45">
      <c r="A11" s="129" t="s">
        <v>594</v>
      </c>
      <c r="B11" s="74"/>
      <c r="C11" s="75"/>
      <c r="D11" s="75"/>
      <c r="E11" s="24" t="str">
        <f>IF(B11&lt;&gt;"","✔","")</f>
        <v/>
      </c>
    </row>
    <row r="12" spans="1:5" ht="36" customHeight="1" x14ac:dyDescent="0.45">
      <c r="A12" s="129" t="s">
        <v>595</v>
      </c>
      <c r="B12" s="74"/>
      <c r="C12" s="75"/>
      <c r="D12" s="75"/>
      <c r="E12" s="24" t="str">
        <f>IF(B12&lt;&gt;"","✔","")</f>
        <v/>
      </c>
    </row>
    <row r="13" spans="1:5" ht="18" customHeight="1" x14ac:dyDescent="0.45">
      <c r="A13" s="130" t="s">
        <v>596</v>
      </c>
      <c r="B13" s="131"/>
      <c r="C13" s="131"/>
      <c r="D13" s="131"/>
      <c r="E13" s="131"/>
    </row>
    <row r="14" spans="1:5" ht="24" customHeight="1" x14ac:dyDescent="0.45">
      <c r="A14" s="128" t="s">
        <v>597</v>
      </c>
      <c r="B14" s="74"/>
      <c r="C14" s="75"/>
      <c r="D14" s="75"/>
      <c r="E14" s="24" t="str">
        <f>IF(B14&lt;&gt;"","✔","")</f>
        <v/>
      </c>
    </row>
    <row r="15" spans="1:5" ht="36" customHeight="1" x14ac:dyDescent="0.45">
      <c r="A15" s="129" t="s">
        <v>598</v>
      </c>
      <c r="B15" s="74"/>
      <c r="C15" s="75"/>
      <c r="D15" s="75"/>
      <c r="E15" s="24" t="str">
        <f>IF(B15&lt;&gt;"","✔","")</f>
        <v/>
      </c>
    </row>
    <row r="16" spans="1:5" ht="36" customHeight="1" x14ac:dyDescent="0.45">
      <c r="A16" s="129" t="s">
        <v>599</v>
      </c>
      <c r="B16" s="74"/>
      <c r="C16" s="75"/>
      <c r="D16" s="75"/>
      <c r="E16" s="24" t="str">
        <f>IF(B16&lt;&gt;"","✔","")</f>
        <v/>
      </c>
    </row>
    <row r="17" spans="1:5" ht="24" customHeight="1" x14ac:dyDescent="0.45">
      <c r="A17" s="129" t="s">
        <v>600</v>
      </c>
      <c r="B17" s="74"/>
      <c r="C17" s="75"/>
      <c r="D17" s="75"/>
      <c r="E17" s="24" t="str">
        <f>IF(B17&lt;&gt;"","✔","")</f>
        <v/>
      </c>
    </row>
    <row r="18" spans="1:5" ht="36" customHeight="1" x14ac:dyDescent="0.45">
      <c r="A18" s="129" t="s">
        <v>601</v>
      </c>
      <c r="B18" s="74"/>
      <c r="C18" s="75"/>
      <c r="D18" s="75"/>
      <c r="E18" s="24" t="str">
        <f>IF(B18&lt;&gt;"","✔","")</f>
        <v/>
      </c>
    </row>
    <row r="19" spans="1:5" ht="18" customHeight="1" x14ac:dyDescent="0.45">
      <c r="A19" s="130" t="s">
        <v>602</v>
      </c>
      <c r="B19" s="131"/>
      <c r="C19" s="131"/>
      <c r="D19" s="131"/>
      <c r="E19" s="131"/>
    </row>
    <row r="20" spans="1:5" ht="36" customHeight="1" x14ac:dyDescent="0.45">
      <c r="A20" s="128" t="s">
        <v>603</v>
      </c>
      <c r="B20" s="74"/>
      <c r="C20" s="75"/>
      <c r="D20" s="75"/>
      <c r="E20" s="24" t="str">
        <f>IF(B20&lt;&gt;"","✔","")</f>
        <v/>
      </c>
    </row>
    <row r="21" spans="1:5" ht="36" customHeight="1" x14ac:dyDescent="0.45">
      <c r="A21" s="129" t="s">
        <v>604</v>
      </c>
      <c r="B21" s="74"/>
      <c r="C21" s="75"/>
      <c r="D21" s="75"/>
      <c r="E21" s="24" t="str">
        <f>IF(B21&lt;&gt;"","✔","")</f>
        <v/>
      </c>
    </row>
    <row r="22" spans="1:5" ht="36" customHeight="1" x14ac:dyDescent="0.45">
      <c r="A22" s="129" t="s">
        <v>605</v>
      </c>
      <c r="B22" s="74"/>
      <c r="C22" s="75"/>
      <c r="D22" s="75"/>
      <c r="E22" s="24" t="str">
        <f>IF(B22&lt;&gt;"","✔","")</f>
        <v/>
      </c>
    </row>
    <row r="23" spans="1:5" ht="18" customHeight="1" x14ac:dyDescent="0.45">
      <c r="A23" s="130" t="s">
        <v>606</v>
      </c>
      <c r="B23" s="131"/>
      <c r="C23" s="131"/>
      <c r="D23" s="131"/>
      <c r="E23" s="131"/>
    </row>
    <row r="24" spans="1:5" ht="36" customHeight="1" x14ac:dyDescent="0.45">
      <c r="A24" s="128" t="s">
        <v>607</v>
      </c>
      <c r="B24" s="74"/>
      <c r="C24" s="75"/>
      <c r="D24" s="75"/>
      <c r="E24" s="24" t="str">
        <f>IF(B24&lt;&gt;"","✔","")</f>
        <v/>
      </c>
    </row>
    <row r="25" spans="1:5" ht="36" customHeight="1" x14ac:dyDescent="0.45">
      <c r="A25" s="129" t="s">
        <v>608</v>
      </c>
      <c r="B25" s="74"/>
      <c r="C25" s="75"/>
      <c r="D25" s="75"/>
      <c r="E25" s="24" t="str">
        <f>IF(B25&lt;&gt;"","✔","")</f>
        <v/>
      </c>
    </row>
    <row r="26" spans="1:5" ht="49.5" customHeight="1" x14ac:dyDescent="0.45">
      <c r="A26" s="129" t="s">
        <v>609</v>
      </c>
      <c r="B26" s="74"/>
      <c r="C26" s="75"/>
      <c r="D26" s="75"/>
      <c r="E26" s="24" t="str">
        <f>IF(B26&lt;&gt;"","✔","")</f>
        <v/>
      </c>
    </row>
    <row r="27" spans="1:5" ht="15" customHeight="1" x14ac:dyDescent="0.45">
      <c r="A27" s="7"/>
      <c r="B27" s="7"/>
      <c r="C27" s="7"/>
      <c r="D27" s="7"/>
      <c r="E27" s="7"/>
    </row>
    <row r="28" spans="1:5" ht="25.5" customHeight="1" x14ac:dyDescent="0.45">
      <c r="A28" s="56" t="s">
        <v>610</v>
      </c>
      <c r="B28" s="57"/>
      <c r="C28" s="57"/>
      <c r="D28" s="57"/>
      <c r="E28" s="21"/>
    </row>
    <row r="29" spans="1:5" ht="18" customHeight="1" x14ac:dyDescent="0.45">
      <c r="A29" s="53" t="s">
        <v>611</v>
      </c>
      <c r="B29" s="52"/>
      <c r="C29" s="52"/>
      <c r="D29" s="52"/>
      <c r="E29" s="52"/>
    </row>
    <row r="30" spans="1:5" ht="43.5" customHeight="1" x14ac:dyDescent="0.45">
      <c r="A30" s="122" t="s">
        <v>612</v>
      </c>
      <c r="B30" s="123" t="s">
        <v>613</v>
      </c>
      <c r="C30" s="124"/>
      <c r="D30" s="124"/>
      <c r="E30" s="124"/>
    </row>
    <row r="31" spans="1:5" ht="27.75" customHeight="1" x14ac:dyDescent="0.45">
      <c r="A31" s="125" t="s">
        <v>614</v>
      </c>
      <c r="B31" s="126" t="s">
        <v>615</v>
      </c>
      <c r="C31" s="127"/>
      <c r="D31" s="127"/>
      <c r="E31" s="127"/>
    </row>
    <row r="32" spans="1:5" ht="43.5" customHeight="1" x14ac:dyDescent="0.45">
      <c r="A32" s="125" t="s">
        <v>616</v>
      </c>
      <c r="B32" s="126" t="s">
        <v>617</v>
      </c>
      <c r="C32" s="127"/>
      <c r="D32" s="127"/>
      <c r="E32" s="127"/>
    </row>
    <row r="33" spans="1:5" ht="43.5" customHeight="1" x14ac:dyDescent="0.45">
      <c r="A33" s="125" t="s">
        <v>618</v>
      </c>
      <c r="B33" s="126" t="s">
        <v>619</v>
      </c>
      <c r="C33" s="127"/>
      <c r="D33" s="127"/>
      <c r="E33" s="127"/>
    </row>
    <row r="34" spans="1:5" ht="27.75" customHeight="1" x14ac:dyDescent="0.45">
      <c r="A34" s="125" t="s">
        <v>620</v>
      </c>
      <c r="B34" s="126" t="s">
        <v>621</v>
      </c>
      <c r="C34" s="127"/>
      <c r="D34" s="127"/>
      <c r="E34" s="127"/>
    </row>
    <row r="35" spans="1:5" ht="15" customHeight="1" x14ac:dyDescent="0.45">
      <c r="A35" s="7"/>
      <c r="B35" s="7"/>
      <c r="C35" s="7"/>
      <c r="D35" s="7"/>
      <c r="E35" s="7"/>
    </row>
    <row r="36" spans="1:5" ht="25.5" customHeight="1" x14ac:dyDescent="0.45">
      <c r="A36" s="56" t="s">
        <v>622</v>
      </c>
      <c r="B36" s="57"/>
      <c r="C36" s="57"/>
      <c r="D36" s="57"/>
      <c r="E36" s="21"/>
    </row>
    <row r="37" spans="1:5" ht="25.5" customHeight="1" x14ac:dyDescent="0.45">
      <c r="A37" s="53" t="s">
        <v>623</v>
      </c>
      <c r="B37" s="52"/>
      <c r="C37" s="52"/>
      <c r="D37" s="52"/>
      <c r="E37" s="52"/>
    </row>
    <row r="38" spans="1:5" ht="24" customHeight="1" x14ac:dyDescent="0.45">
      <c r="A38" s="29" t="s">
        <v>624</v>
      </c>
      <c r="B38" s="77" t="s">
        <v>625</v>
      </c>
      <c r="C38" s="52"/>
      <c r="D38" s="52"/>
      <c r="E38" s="52"/>
    </row>
    <row r="39" spans="1:5" ht="24" customHeight="1" x14ac:dyDescent="0.45">
      <c r="A39" s="29" t="s">
        <v>626</v>
      </c>
      <c r="B39" s="77" t="s">
        <v>627</v>
      </c>
      <c r="C39" s="52"/>
      <c r="D39" s="52"/>
      <c r="E39" s="52"/>
    </row>
    <row r="40" spans="1:5" ht="24" customHeight="1" x14ac:dyDescent="0.45">
      <c r="A40" s="29" t="s">
        <v>628</v>
      </c>
      <c r="B40" s="77" t="s">
        <v>629</v>
      </c>
      <c r="C40" s="52"/>
      <c r="D40" s="52"/>
      <c r="E40" s="52"/>
    </row>
    <row r="41" spans="1:5" ht="24" customHeight="1" x14ac:dyDescent="0.45">
      <c r="A41" s="29" t="s">
        <v>630</v>
      </c>
      <c r="B41" s="77" t="s">
        <v>631</v>
      </c>
      <c r="C41" s="52"/>
      <c r="D41" s="52"/>
      <c r="E41" s="52"/>
    </row>
    <row r="42" spans="1:5" ht="24" customHeight="1" x14ac:dyDescent="0.45">
      <c r="A42" s="29" t="s">
        <v>632</v>
      </c>
      <c r="B42" s="77" t="s">
        <v>633</v>
      </c>
      <c r="C42" s="52"/>
      <c r="D42" s="52"/>
      <c r="E42" s="52"/>
    </row>
    <row r="43" spans="1:5" ht="15" customHeight="1" x14ac:dyDescent="0.45">
      <c r="A43" s="7"/>
      <c r="B43" s="7"/>
      <c r="C43" s="7"/>
      <c r="D43" s="7"/>
      <c r="E43" s="7"/>
    </row>
    <row r="44" spans="1:5" ht="25.5" customHeight="1" x14ac:dyDescent="0.45">
      <c r="A44" s="56" t="s">
        <v>634</v>
      </c>
      <c r="B44" s="57"/>
      <c r="C44" s="57"/>
      <c r="D44" s="57"/>
      <c r="E44" s="21"/>
    </row>
    <row r="45" spans="1:5" ht="25.5" customHeight="1" x14ac:dyDescent="0.45">
      <c r="A45" s="53" t="s">
        <v>635</v>
      </c>
      <c r="B45" s="52"/>
      <c r="C45" s="52"/>
      <c r="D45" s="52"/>
      <c r="E45" s="52"/>
    </row>
    <row r="46" spans="1:5" ht="36" customHeight="1" x14ac:dyDescent="0.45">
      <c r="A46" s="102" t="s">
        <v>636</v>
      </c>
      <c r="B46" s="74"/>
      <c r="C46" s="75"/>
      <c r="D46" s="75"/>
      <c r="E46" s="24" t="str">
        <f>IF(B46&lt;&gt;"","✔","")</f>
        <v/>
      </c>
    </row>
    <row r="47" spans="1:5" ht="21.75" customHeight="1" x14ac:dyDescent="0.45">
      <c r="A47" s="25" t="s">
        <v>637</v>
      </c>
      <c r="B47" s="97" t="s">
        <v>638</v>
      </c>
      <c r="C47" s="67"/>
      <c r="D47" s="67"/>
      <c r="E47" s="25"/>
    </row>
    <row r="48" spans="1:5" ht="49.5" customHeight="1" x14ac:dyDescent="0.45">
      <c r="A48" s="103" t="s">
        <v>639</v>
      </c>
      <c r="B48" s="74"/>
      <c r="C48" s="75"/>
      <c r="D48" s="75"/>
      <c r="E48" s="24" t="str">
        <f>IF(B48&lt;&gt;"","✔","")</f>
        <v/>
      </c>
    </row>
    <row r="49" spans="1:5" ht="36" customHeight="1" x14ac:dyDescent="0.45">
      <c r="A49" s="104" t="s">
        <v>640</v>
      </c>
      <c r="B49" s="74"/>
      <c r="C49" s="75"/>
      <c r="D49" s="75"/>
      <c r="E49" s="24" t="str">
        <f>IF(B49&lt;&gt;"","✔","")</f>
        <v/>
      </c>
    </row>
    <row r="50" spans="1:5" ht="49.5" customHeight="1" x14ac:dyDescent="0.45">
      <c r="A50" s="104" t="s">
        <v>641</v>
      </c>
      <c r="B50" s="74"/>
      <c r="C50" s="75"/>
      <c r="D50" s="75"/>
      <c r="E50" s="24" t="str">
        <f>IF(B50&lt;&gt;"","✔","")</f>
        <v/>
      </c>
    </row>
    <row r="51" spans="1:5" ht="36" customHeight="1" x14ac:dyDescent="0.45">
      <c r="A51" s="104" t="s">
        <v>642</v>
      </c>
      <c r="B51" s="74"/>
      <c r="C51" s="75"/>
      <c r="D51" s="75"/>
      <c r="E51" s="24" t="str">
        <f>IF(B51&lt;&gt;"","✔","")</f>
        <v/>
      </c>
    </row>
    <row r="52" spans="1:5" ht="49.5" customHeight="1" x14ac:dyDescent="0.45">
      <c r="A52" s="104" t="s">
        <v>643</v>
      </c>
      <c r="B52" s="74"/>
      <c r="C52" s="75"/>
      <c r="D52" s="75"/>
      <c r="E52" s="24" t="str">
        <f>IF(B52&lt;&gt;"","✔","")</f>
        <v/>
      </c>
    </row>
    <row r="53" spans="1:5" ht="25.5" customHeight="1" x14ac:dyDescent="0.45">
      <c r="A53" s="134" t="s">
        <v>644</v>
      </c>
      <c r="B53" s="132" t="str">
        <f>IF(COUNTA(B48:B52)=0,"—",COUNTIF(B48:B52,"Oui")&amp;" / 5"&amp;IF(COUNTA(B48:B52)&lt;5," — continuez de vérifier",IF(COUNTIF(B48:B52,"Oui")=5," — cinq sur cinq : il sera encore là dans cinq ans",IF(COUNTIF(B48:B52,"Oui")=4," — quatre sur cinq : exigez le signe manquant par écrit avant de signer"," — passez votre chemin, ou demandez des réponses écrites"))))</f>
        <v>—</v>
      </c>
      <c r="C53" s="133"/>
      <c r="D53" s="133"/>
      <c r="E53" s="133"/>
    </row>
    <row r="54" spans="1:5" ht="15" customHeight="1" x14ac:dyDescent="0.45">
      <c r="A54" s="7"/>
      <c r="B54" s="7"/>
      <c r="C54" s="7"/>
      <c r="D54" s="7"/>
      <c r="E54" s="7"/>
    </row>
    <row r="55" spans="1:5" ht="25.5" customHeight="1" x14ac:dyDescent="0.45">
      <c r="A55" s="56" t="s">
        <v>645</v>
      </c>
      <c r="B55" s="57"/>
      <c r="C55" s="57"/>
      <c r="D55" s="57"/>
      <c r="E55" s="21"/>
    </row>
    <row r="56" spans="1:5" ht="25.5" customHeight="1" x14ac:dyDescent="0.45">
      <c r="A56" s="53" t="s">
        <v>646</v>
      </c>
      <c r="B56" s="52"/>
      <c r="C56" s="52"/>
      <c r="D56" s="52"/>
      <c r="E56" s="52"/>
    </row>
    <row r="57" spans="1:5" ht="21.75" customHeight="1" x14ac:dyDescent="0.45">
      <c r="A57" s="25" t="s">
        <v>589</v>
      </c>
      <c r="B57" s="97" t="s">
        <v>647</v>
      </c>
      <c r="C57" s="67"/>
      <c r="D57" s="67"/>
      <c r="E57" s="25"/>
    </row>
    <row r="58" spans="1:5" ht="36" customHeight="1" x14ac:dyDescent="0.45">
      <c r="A58" s="23" t="s">
        <v>648</v>
      </c>
      <c r="B58" s="74"/>
      <c r="C58" s="75"/>
      <c r="D58" s="75"/>
      <c r="E58" s="24" t="str">
        <f>IF(B58&lt;&gt;"","✔","")</f>
        <v/>
      </c>
    </row>
    <row r="59" spans="1:5" ht="36" customHeight="1" x14ac:dyDescent="0.45">
      <c r="A59" s="23" t="s">
        <v>649</v>
      </c>
      <c r="B59" s="74"/>
      <c r="C59" s="75"/>
      <c r="D59" s="75"/>
      <c r="E59" s="24" t="str">
        <f>IF(B59&lt;&gt;"","✔","")</f>
        <v/>
      </c>
    </row>
    <row r="60" spans="1:5" ht="36" customHeight="1" x14ac:dyDescent="0.45">
      <c r="A60" s="23" t="s">
        <v>650</v>
      </c>
      <c r="B60" s="74"/>
      <c r="C60" s="75"/>
      <c r="D60" s="75"/>
      <c r="E60" s="24" t="str">
        <f>IF(B60&lt;&gt;"","✔","")</f>
        <v/>
      </c>
    </row>
    <row r="61" spans="1:5" ht="25.5" customHeight="1" x14ac:dyDescent="0.45">
      <c r="A61" s="23" t="s">
        <v>651</v>
      </c>
      <c r="B61" s="74"/>
      <c r="C61" s="75"/>
      <c r="D61" s="75"/>
      <c r="E61" s="24" t="str">
        <f>IF(B61&lt;&gt;"","✔","")</f>
        <v/>
      </c>
    </row>
    <row r="62" spans="1:5" ht="36" customHeight="1" x14ac:dyDescent="0.45">
      <c r="A62" s="23" t="s">
        <v>652</v>
      </c>
      <c r="B62" s="74"/>
      <c r="C62" s="75"/>
      <c r="D62" s="75"/>
      <c r="E62" s="24" t="str">
        <f>IF(B62&lt;&gt;"","✔","")</f>
        <v/>
      </c>
    </row>
    <row r="63" spans="1:5" ht="15" customHeight="1" x14ac:dyDescent="0.45">
      <c r="A63" s="7"/>
      <c r="B63" s="7"/>
      <c r="C63" s="7"/>
      <c r="D63" s="7"/>
      <c r="E63" s="7"/>
    </row>
    <row r="64" spans="1:5" ht="25.5" customHeight="1" x14ac:dyDescent="0.45">
      <c r="A64" s="56" t="s">
        <v>653</v>
      </c>
      <c r="B64" s="57"/>
      <c r="C64" s="57"/>
      <c r="D64" s="57"/>
      <c r="E64" s="21"/>
    </row>
    <row r="65" spans="1:5" ht="25.5" customHeight="1" x14ac:dyDescent="0.45">
      <c r="A65" s="53" t="s">
        <v>654</v>
      </c>
      <c r="B65" s="52"/>
      <c r="C65" s="52"/>
      <c r="D65" s="52"/>
      <c r="E65" s="52"/>
    </row>
    <row r="66" spans="1:5" ht="24" customHeight="1" x14ac:dyDescent="0.45">
      <c r="A66" s="29" t="s">
        <v>655</v>
      </c>
      <c r="B66" s="77" t="s">
        <v>656</v>
      </c>
      <c r="C66" s="52"/>
      <c r="D66" s="52"/>
      <c r="E66" s="52"/>
    </row>
    <row r="67" spans="1:5" ht="27.75" customHeight="1" x14ac:dyDescent="0.45">
      <c r="A67" s="29" t="s">
        <v>657</v>
      </c>
      <c r="B67" s="77" t="s">
        <v>658</v>
      </c>
      <c r="C67" s="52"/>
      <c r="D67" s="52"/>
      <c r="E67" s="52"/>
    </row>
    <row r="68" spans="1:5" ht="24" customHeight="1" x14ac:dyDescent="0.45">
      <c r="A68" s="29" t="s">
        <v>659</v>
      </c>
      <c r="B68" s="77" t="s">
        <v>660</v>
      </c>
      <c r="C68" s="52"/>
      <c r="D68" s="52"/>
      <c r="E68" s="52"/>
    </row>
    <row r="69" spans="1:5" ht="39.75" customHeight="1" x14ac:dyDescent="0.45">
      <c r="A69" s="29" t="s">
        <v>661</v>
      </c>
      <c r="B69" s="77" t="s">
        <v>662</v>
      </c>
      <c r="C69" s="52"/>
      <c r="D69" s="52"/>
      <c r="E69" s="52"/>
    </row>
    <row r="70" spans="1:5" ht="43.5" customHeight="1" x14ac:dyDescent="0.45">
      <c r="A70" s="29" t="s">
        <v>663</v>
      </c>
      <c r="B70" s="77" t="s">
        <v>664</v>
      </c>
      <c r="C70" s="52"/>
      <c r="D70" s="52"/>
      <c r="E70" s="52"/>
    </row>
    <row r="71" spans="1:5" ht="15" customHeight="1" x14ac:dyDescent="0.45">
      <c r="A71" s="7"/>
      <c r="B71" s="7"/>
      <c r="C71" s="7"/>
      <c r="D71" s="7"/>
      <c r="E71" s="7"/>
    </row>
    <row r="72" spans="1:5" ht="24" customHeight="1" x14ac:dyDescent="0.45">
      <c r="A72" s="95" t="s">
        <v>665</v>
      </c>
      <c r="B72" s="52"/>
      <c r="C72" s="52"/>
      <c r="D72" s="52"/>
      <c r="E72" s="52"/>
    </row>
    <row r="73" spans="1:5" ht="15" customHeight="1" x14ac:dyDescent="0.45">
      <c r="A73" s="7"/>
      <c r="B73" s="7"/>
      <c r="C73" s="7"/>
      <c r="D73" s="7"/>
      <c r="E73" s="7"/>
    </row>
    <row r="74" spans="1:5" ht="15" customHeight="1" x14ac:dyDescent="0.45">
      <c r="A74" s="7"/>
      <c r="B74" s="7"/>
      <c r="C74" s="7"/>
      <c r="D74" s="7"/>
      <c r="E74" s="7"/>
    </row>
    <row r="75" spans="1:5" ht="15" customHeight="1" x14ac:dyDescent="0.45">
      <c r="A75" s="7"/>
      <c r="B75" s="7"/>
      <c r="C75" s="7"/>
      <c r="D75" s="7"/>
      <c r="E75" s="7"/>
    </row>
    <row r="76" spans="1:5" ht="15" customHeight="1" x14ac:dyDescent="0.45">
      <c r="A76" s="7"/>
      <c r="B76" s="7"/>
      <c r="C76" s="7"/>
      <c r="D76" s="7"/>
      <c r="E76" s="7"/>
    </row>
    <row r="77" spans="1:5" ht="15" customHeight="1" x14ac:dyDescent="0.45">
      <c r="A77" s="7"/>
      <c r="B77" s="7"/>
      <c r="C77" s="7"/>
      <c r="D77" s="7"/>
      <c r="E77" s="7"/>
    </row>
    <row r="78" spans="1:5" ht="15" customHeight="1" x14ac:dyDescent="0.45">
      <c r="A78" s="7"/>
      <c r="B78" s="7"/>
      <c r="C78" s="7"/>
      <c r="D78" s="7"/>
      <c r="E78" s="7"/>
    </row>
    <row r="79" spans="1:5" ht="15" customHeight="1" x14ac:dyDescent="0.45">
      <c r="A79" s="135"/>
      <c r="B79" s="135"/>
      <c r="C79" s="135"/>
      <c r="D79" s="135"/>
      <c r="E79" s="135"/>
    </row>
  </sheetData>
  <sheetProtection sheet="1" formatCells="0" formatColumns="0" formatRows="0"/>
  <mergeCells count="65">
    <mergeCell ref="A72:E72"/>
    <mergeCell ref="B22:D22"/>
    <mergeCell ref="B69:E69"/>
    <mergeCell ref="B38:E38"/>
    <mergeCell ref="A19:E19"/>
    <mergeCell ref="A55:D55"/>
    <mergeCell ref="B58:D58"/>
    <mergeCell ref="B52:D52"/>
    <mergeCell ref="B21:D21"/>
    <mergeCell ref="B34:E34"/>
    <mergeCell ref="B48:D48"/>
    <mergeCell ref="A2:E2"/>
    <mergeCell ref="B70:E70"/>
    <mergeCell ref="B50:D50"/>
    <mergeCell ref="B26:D26"/>
    <mergeCell ref="B39:E39"/>
    <mergeCell ref="A23:E23"/>
    <mergeCell ref="B62:D62"/>
    <mergeCell ref="A8:E8"/>
    <mergeCell ref="B7:D7"/>
    <mergeCell ref="B25:D25"/>
    <mergeCell ref="B42:E42"/>
    <mergeCell ref="B47:D47"/>
    <mergeCell ref="B16:D16"/>
    <mergeCell ref="B67:E67"/>
    <mergeCell ref="A29:E29"/>
    <mergeCell ref="B59:D59"/>
    <mergeCell ref="A1:E1"/>
    <mergeCell ref="A45:E45"/>
    <mergeCell ref="A6:E6"/>
    <mergeCell ref="A28:D28"/>
    <mergeCell ref="A44:D44"/>
    <mergeCell ref="B10:D10"/>
    <mergeCell ref="B32:E32"/>
    <mergeCell ref="B41:E41"/>
    <mergeCell ref="B9:D9"/>
    <mergeCell ref="A37:E37"/>
    <mergeCell ref="B15:D15"/>
    <mergeCell ref="B24:D24"/>
    <mergeCell ref="A36:D36"/>
    <mergeCell ref="B20:D20"/>
    <mergeCell ref="B31:E31"/>
    <mergeCell ref="A3:E3"/>
    <mergeCell ref="B61:D61"/>
    <mergeCell ref="B57:D57"/>
    <mergeCell ref="B30:E30"/>
    <mergeCell ref="B68:E68"/>
    <mergeCell ref="B17:D17"/>
    <mergeCell ref="B33:E33"/>
    <mergeCell ref="A65:E65"/>
    <mergeCell ref="B49:D49"/>
    <mergeCell ref="A64:D64"/>
    <mergeCell ref="B51:D51"/>
    <mergeCell ref="A56:E56"/>
    <mergeCell ref="B66:E66"/>
    <mergeCell ref="B53:E53"/>
    <mergeCell ref="B46:D46"/>
    <mergeCell ref="B18:D18"/>
    <mergeCell ref="A5:D5"/>
    <mergeCell ref="B40:E40"/>
    <mergeCell ref="B11:D11"/>
    <mergeCell ref="B14:D14"/>
    <mergeCell ref="B60:D60"/>
    <mergeCell ref="A13:E13"/>
    <mergeCell ref="B12:D12"/>
  </mergeCells>
  <conditionalFormatting sqref="B9:E12">
    <cfRule type="expression" dxfId="6" priority="2">
      <formula>$B9&lt;&gt;""</formula>
    </cfRule>
  </conditionalFormatting>
  <conditionalFormatting sqref="B14:E18">
    <cfRule type="expression" dxfId="5" priority="6">
      <formula>$B14&lt;&gt;""</formula>
    </cfRule>
  </conditionalFormatting>
  <conditionalFormatting sqref="B20:E22">
    <cfRule type="expression" dxfId="4" priority="11">
      <formula>$B20&lt;&gt;""</formula>
    </cfRule>
  </conditionalFormatting>
  <conditionalFormatting sqref="B24:E26">
    <cfRule type="expression" dxfId="3" priority="14">
      <formula>$B24&lt;&gt;""</formula>
    </cfRule>
  </conditionalFormatting>
  <conditionalFormatting sqref="B46:E46">
    <cfRule type="expression" dxfId="2" priority="17">
      <formula>$B46&lt;&gt;""</formula>
    </cfRule>
  </conditionalFormatting>
  <conditionalFormatting sqref="B48:E52">
    <cfRule type="expression" dxfId="1" priority="18">
      <formula>$B48&lt;&gt;""</formula>
    </cfRule>
  </conditionalFormatting>
  <conditionalFormatting sqref="B58:E62">
    <cfRule type="expression" dxfId="0" priority="23">
      <formula>$B58&lt;&gt;""</formula>
    </cfRule>
  </conditionalFormatting>
  <dataValidations count="1">
    <dataValidation type="list" allowBlank="1" showInputMessage="1" promptTitle="Liste" prompt="Choisissez une valeur dans la liste déroulante." sqref="B48:B52" xr:uid="{00000000-0002-0000-0800-000000000000}">
      <formula1>"Oui,Non"</formula1>
      <formula2>0</formula2>
    </dataValidation>
  </dataValidations>
  <hyperlinks>
    <hyperlink ref="A72" r:id="rId1" xr:uid="{00000000-0004-0000-0800-000000000000}"/>
  </hyperlinks>
  <pageMargins left="0.5" right="0.5" top="0.6" bottom="0.6" header="0.25" footer="0.25"/>
  <pageSetup paperSize="9" scale="72" fitToHeight="0" orientation="portrait" horizontalDpi="300" verticalDpi="300" r:id="rId2"/>
  <headerFooter>
    <oddFooter>&amp;L&amp;8 &amp;K8A8A85IRREMPLAÇABLE · le cockpit&amp;R&amp;8 &amp;K8A8A85inovapolis.fr/le-livre   ·   page &amp;P / &amp;N</oddFooter>
  </headerFooter>
  <rowBreaks count="2" manualBreakCount="2">
    <brk id="27" max="4" man="1"/>
    <brk id="54"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15</vt:i4>
      </vt:variant>
    </vt:vector>
  </HeadingPairs>
  <TitlesOfParts>
    <vt:vector size="24" baseType="lpstr">
      <vt:lpstr>Bienvenue</vt:lpstr>
      <vt:lpstr>Cockpit</vt:lpstr>
      <vt:lpstr>1-Voir clair</vt:lpstr>
      <vt:lpstr>2-Se situer</vt:lpstr>
      <vt:lpstr>3-Se déplacer</vt:lpstr>
      <vt:lpstr>4-Prendre son avance</vt:lpstr>
      <vt:lpstr>Mes 90 jours</vt:lpstr>
      <vt:lpstr>Mon score</vt:lpstr>
      <vt:lpstr>Outils</vt:lpstr>
      <vt:lpstr>'1-Voir clair'!Impression_des_titres</vt:lpstr>
      <vt:lpstr>'2-Se situer'!Impression_des_titres</vt:lpstr>
      <vt:lpstr>'3-Se déplacer'!Impression_des_titres</vt:lpstr>
      <vt:lpstr>'4-Prendre son avance'!Impression_des_titres</vt:lpstr>
      <vt:lpstr>'Mes 90 jours'!Impression_des_titres</vt:lpstr>
      <vt:lpstr>Outils!Impression_des_titres</vt:lpstr>
      <vt:lpstr>'1-Voir clair'!Zone_d_impression</vt:lpstr>
      <vt:lpstr>'2-Se situer'!Zone_d_impression</vt:lpstr>
      <vt:lpstr>'3-Se déplacer'!Zone_d_impression</vt:lpstr>
      <vt:lpstr>'4-Prendre son avance'!Zone_d_impression</vt:lpstr>
      <vt:lpstr>Bienvenue!Zone_d_impression</vt:lpstr>
      <vt:lpstr>Cockpit!Zone_d_impression</vt:lpstr>
      <vt:lpstr>'Mes 90 jours'!Zone_d_impression</vt:lpstr>
      <vt:lpstr>'Mon score'!Zone_d_impression</vt:lpstr>
      <vt:lpstr>Outils!Zone_d_impression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IRREMPLAÇABLE — Mon cockpit</dc:title>
  <dc:subject>Le plan des 90 jours, version à suivre : tous les outils du livre</dc:subject>
  <dc:creator>Florian Hohweiller — inovapolis.fr</dc:creator>
  <cp:keywords>IRREMPLAÇABLE IA carrière inovapolis</cp:keywords>
  <cp:lastModifiedBy>Florian HOHWEILLER</cp:lastModifiedBy>
  <cp:revision>0</cp:revision>
  <cp:lastPrinted>2026-09-15T09:34:28Z</cp:lastPrinted>
  <dcterms:created xsi:type="dcterms:W3CDTF">2026-07-23T15:03:12Z</dcterms:created>
  <dcterms:modified xsi:type="dcterms:W3CDTF">2026-09-15T10:00:12Z</dcterms:modified>
  <dc:language>en-US</dc:language>
</cp:coreProperties>
</file>